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exeyfedchenko/Documents/Private/ТСЖ/"/>
    </mc:Choice>
  </mc:AlternateContent>
  <xr:revisionPtr revIDLastSave="0" documentId="8_{17685948-8F88-4046-A6AF-8E3FFD21B614}" xr6:coauthVersionLast="40" xr6:coauthVersionMax="40" xr10:uidLastSave="{00000000-0000-0000-0000-000000000000}"/>
  <bookViews>
    <workbookView xWindow="0" yWindow="0" windowWidth="28800" windowHeight="18000" xr2:uid="{00000000-000D-0000-FFFF-FFFF00000000}"/>
  </bookViews>
  <sheets>
    <sheet name="Фин план14_30" sheetId="45" r:id="rId1"/>
  </sheets>
  <definedNames>
    <definedName name="_xlnm.Print_Area" localSheetId="0">'Фин план14_30'!$A$1:$I$47</definedName>
  </definedNames>
  <calcPr calcId="191029"/>
</workbook>
</file>

<file path=xl/calcChain.xml><?xml version="1.0" encoding="utf-8"?>
<calcChain xmlns="http://schemas.openxmlformats.org/spreadsheetml/2006/main">
  <c r="O47" i="45" l="1"/>
  <c r="O46" i="45"/>
  <c r="O45" i="45"/>
  <c r="O44" i="45"/>
  <c r="O42" i="45"/>
  <c r="O41" i="45"/>
  <c r="O40" i="45"/>
  <c r="O39" i="45"/>
  <c r="O38" i="45"/>
  <c r="O37" i="45"/>
  <c r="O36" i="45"/>
  <c r="O35" i="45"/>
  <c r="O34" i="45"/>
  <c r="O33" i="45"/>
  <c r="O32" i="45"/>
  <c r="O31" i="45"/>
  <c r="O30" i="45"/>
  <c r="O29" i="45"/>
  <c r="O28" i="45"/>
  <c r="O27" i="45"/>
  <c r="O26" i="45"/>
  <c r="O25" i="45"/>
  <c r="O24" i="45"/>
  <c r="O23" i="45"/>
  <c r="O22" i="45"/>
  <c r="O21" i="45"/>
  <c r="O20" i="45"/>
  <c r="O17" i="45"/>
  <c r="O16" i="45"/>
  <c r="O15" i="45"/>
  <c r="O14" i="45"/>
  <c r="O13" i="45"/>
  <c r="O12" i="45"/>
  <c r="M35" i="45"/>
  <c r="I31" i="45"/>
  <c r="H35" i="45"/>
  <c r="M28" i="45"/>
  <c r="M27" i="45"/>
  <c r="M16" i="45"/>
  <c r="M46" i="45"/>
  <c r="J17" i="45"/>
  <c r="K17" i="45"/>
  <c r="L17" i="45"/>
  <c r="M38" i="45"/>
  <c r="M25" i="45"/>
  <c r="M34" i="45"/>
  <c r="M15" i="45"/>
  <c r="H13" i="45"/>
  <c r="I13" i="45" s="1"/>
  <c r="H51" i="45"/>
  <c r="H16" i="45"/>
  <c r="I16" i="45" s="1"/>
  <c r="L39" i="45"/>
  <c r="J22" i="45"/>
  <c r="K22" i="45" s="1"/>
  <c r="J24" i="45"/>
  <c r="K24" i="45" s="1"/>
  <c r="J20" i="45"/>
  <c r="K20" i="45" s="1"/>
  <c r="K40" i="45" s="1"/>
  <c r="C67" i="45"/>
  <c r="F12" i="45"/>
  <c r="J11" i="45" s="1"/>
  <c r="K13" i="45" s="1"/>
  <c r="H14" i="45"/>
  <c r="I20" i="45"/>
  <c r="I21" i="45"/>
  <c r="I22" i="45"/>
  <c r="I23" i="45"/>
  <c r="I24" i="45"/>
  <c r="I25" i="45"/>
  <c r="I28" i="45"/>
  <c r="L28" i="45" s="1"/>
  <c r="I29" i="45"/>
  <c r="L29" i="45" s="1"/>
  <c r="L30" i="45"/>
  <c r="L31" i="45"/>
  <c r="I32" i="45"/>
  <c r="L32" i="45" s="1"/>
  <c r="I33" i="45"/>
  <c r="L33" i="45" s="1"/>
  <c r="I34" i="45"/>
  <c r="L34" i="45" s="1"/>
  <c r="L35" i="45"/>
  <c r="I36" i="45"/>
  <c r="L36" i="45" s="1"/>
  <c r="I37" i="45"/>
  <c r="L37" i="45" s="1"/>
  <c r="I38" i="45"/>
  <c r="L38" i="45" s="1"/>
  <c r="J23" i="45"/>
  <c r="K23" i="45" s="1"/>
  <c r="J21" i="45"/>
  <c r="K21" i="45" s="1"/>
  <c r="J25" i="45"/>
  <c r="K25" i="45" s="1"/>
  <c r="J27" i="45"/>
  <c r="K27" i="45" s="1"/>
  <c r="M40" i="45" l="1"/>
  <c r="H12" i="45"/>
  <c r="H15" i="45" s="1"/>
  <c r="L13" i="45" s="1"/>
  <c r="L25" i="45"/>
  <c r="L24" i="45"/>
  <c r="M17" i="45"/>
  <c r="L22" i="45"/>
  <c r="L23" i="45"/>
  <c r="J26" i="45"/>
  <c r="K26" i="45" s="1"/>
  <c r="L20" i="45"/>
  <c r="L21" i="45"/>
  <c r="I14" i="45"/>
  <c r="K12" i="45"/>
  <c r="L12" i="45" l="1"/>
  <c r="L14" i="45"/>
  <c r="I12" i="45"/>
  <c r="I15" i="45"/>
  <c r="I17" i="45" s="1"/>
  <c r="H17" i="45"/>
  <c r="I26" i="45"/>
  <c r="H27" i="45"/>
  <c r="H40" i="45" s="1"/>
  <c r="J40" i="45"/>
  <c r="L26" i="45" l="1"/>
  <c r="I27" i="45"/>
  <c r="L27" i="45" s="1"/>
  <c r="L40" i="45" s="1"/>
  <c r="H55" i="45"/>
  <c r="K41" i="45"/>
  <c r="I40" i="45" l="1"/>
  <c r="H50" i="45"/>
  <c r="J42" i="45"/>
  <c r="H42" i="45"/>
  <c r="I42" i="45" l="1"/>
  <c r="K42" i="45"/>
  <c r="L42" i="4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</author>
  </authors>
  <commentList>
    <comment ref="M3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оформление земли
</t>
        </r>
      </text>
    </comment>
  </commentList>
</comments>
</file>

<file path=xl/sharedStrings.xml><?xml version="1.0" encoding="utf-8"?>
<sst xmlns="http://schemas.openxmlformats.org/spreadsheetml/2006/main" count="69" uniqueCount="63">
  <si>
    <t>Председатель правления</t>
  </si>
  <si>
    <t>ТСЖ "Петровский парк"</t>
  </si>
  <si>
    <t>Обслуживание лифтов</t>
  </si>
  <si>
    <t>Вывоз мусора</t>
  </si>
  <si>
    <t>Услуги банка</t>
  </si>
  <si>
    <t>Жилые помещения</t>
  </si>
  <si>
    <t>Офисы</t>
  </si>
  <si>
    <t>Гараж</t>
  </si>
  <si>
    <t>Предполагаемые доходы от коммерческой деятельности:</t>
  </si>
  <si>
    <t>Доходов всего:</t>
  </si>
  <si>
    <t>руб</t>
  </si>
  <si>
    <t>х</t>
  </si>
  <si>
    <t>-</t>
  </si>
  <si>
    <t>=</t>
  </si>
  <si>
    <t xml:space="preserve">Заработная плата </t>
  </si>
  <si>
    <t>ставка</t>
  </si>
  <si>
    <t>площадь, кв.м</t>
  </si>
  <si>
    <t>Расходы:</t>
  </si>
  <si>
    <t>Всего членских взносов:</t>
  </si>
  <si>
    <t>Доходы:</t>
  </si>
  <si>
    <t xml:space="preserve">Расходов всего: </t>
  </si>
  <si>
    <t xml:space="preserve">доходы в месяц </t>
  </si>
  <si>
    <t>доходы в год</t>
  </si>
  <si>
    <t xml:space="preserve">расходы в месяц </t>
  </si>
  <si>
    <t>расходы в год</t>
  </si>
  <si>
    <t>Услуги связи</t>
  </si>
  <si>
    <t>% по доходам</t>
  </si>
  <si>
    <t>Начисление на з/плату 20,2%</t>
  </si>
  <si>
    <t>Услуги охранного предприятия (ЧОП)</t>
  </si>
  <si>
    <t>Расходные материалы и хозяйственные расходы</t>
  </si>
  <si>
    <t>"Утверждено"</t>
  </si>
  <si>
    <t xml:space="preserve">решением Общего собрания членов </t>
  </si>
  <si>
    <t>Обучение персонала</t>
  </si>
  <si>
    <t>Спецодежда для обслуживающего персонала</t>
  </si>
  <si>
    <t xml:space="preserve">Юридические услуги, госпошлины </t>
  </si>
  <si>
    <t>Обслуживание и ремонт видеонаблюдения</t>
  </si>
  <si>
    <t>Обслуживание сайта ТСЖ</t>
  </si>
  <si>
    <t>Страхование лифтов</t>
  </si>
  <si>
    <t>на взносы собственников в мес</t>
  </si>
  <si>
    <t>за счет ком. деятельности в год</t>
  </si>
  <si>
    <t>на взносы собственников в год</t>
  </si>
  <si>
    <t>_________________ А.В.Федченко</t>
  </si>
  <si>
    <t>Техобслуживание систем противопожарной защиты</t>
  </si>
  <si>
    <t>Текущий ремонт общедолевой собственности</t>
  </si>
  <si>
    <t>Дифицит бюджета:</t>
  </si>
  <si>
    <t>Озеленение(благоустройство)</t>
  </si>
  <si>
    <t>в смету</t>
  </si>
  <si>
    <t>Мосводоканал</t>
  </si>
  <si>
    <t>МОЭК</t>
  </si>
  <si>
    <t>Ростелеком(антенна)</t>
  </si>
  <si>
    <t>Оплаты факт</t>
  </si>
  <si>
    <t>выставлено</t>
  </si>
  <si>
    <t>сальдо</t>
  </si>
  <si>
    <t>(Протокол №____от "____"__________2018г.</t>
  </si>
  <si>
    <t>транзитные поступления моэк, мосоводоканал и тд</t>
  </si>
  <si>
    <t>Моэнергосбыт</t>
  </si>
  <si>
    <t>Управленческие расходы (приобретение ПК, оплата 1С, оплата домовладельца, ноутбук, программатор)</t>
  </si>
  <si>
    <t>ОТЧЕТ ПО ИСПОЛНЕНИЮ СМЕТЫ 2016 г.</t>
  </si>
  <si>
    <t>оплаты факт</t>
  </si>
  <si>
    <t>поступление на 
р/с факт</t>
  </si>
  <si>
    <t>Оформление земельных участков</t>
  </si>
  <si>
    <t xml:space="preserve">Благоустройство (газон, озеленение, подготовка к летнему сезону (покраска заборов), подготовка к отопительному сезону(сварочные работы)  </t>
  </si>
  <si>
    <t>Электроэнергия паркинга и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</si>
</sst>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1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color indexed="10"/>
      <name val="Times New Roman"/>
      <family val="1"/>
      <charset val="204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2" fontId="3" fillId="0" borderId="0" xfId="0" applyNumberFormat="1" applyFont="1"/>
    <xf numFmtId="165" fontId="4" fillId="0" borderId="0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164" fontId="6" fillId="0" borderId="0" xfId="1" applyNumberFormat="1" applyFont="1" applyBorder="1"/>
    <xf numFmtId="165" fontId="6" fillId="0" borderId="0" xfId="1" applyNumberFormat="1" applyFont="1" applyBorder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7" fillId="0" borderId="0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 applyBorder="1"/>
    <xf numFmtId="4" fontId="3" fillId="0" borderId="0" xfId="0" applyNumberFormat="1" applyFont="1"/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4" fontId="6" fillId="0" borderId="10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" fontId="6" fillId="0" borderId="3" xfId="0" applyNumberFormat="1" applyFont="1" applyBorder="1"/>
    <xf numFmtId="4" fontId="7" fillId="0" borderId="1" xfId="0" applyNumberFormat="1" applyFont="1" applyBorder="1"/>
    <xf numFmtId="0" fontId="6" fillId="0" borderId="8" xfId="0" applyFont="1" applyBorder="1" applyAlignment="1">
      <alignment horizontal="center" wrapText="1"/>
    </xf>
    <xf numFmtId="0" fontId="7" fillId="0" borderId="8" xfId="0" applyFont="1" applyBorder="1"/>
    <xf numFmtId="4" fontId="7" fillId="0" borderId="8" xfId="0" applyNumberFormat="1" applyFont="1" applyBorder="1"/>
    <xf numFmtId="4" fontId="6" fillId="0" borderId="0" xfId="0" applyNumberFormat="1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2" fontId="6" fillId="3" borderId="20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6" fillId="0" borderId="10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7" fillId="0" borderId="23" xfId="0" applyNumberFormat="1" applyFont="1" applyFill="1" applyBorder="1" applyAlignment="1">
      <alignment horizontal="center"/>
    </xf>
    <xf numFmtId="4" fontId="6" fillId="4" borderId="2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vertical="center" wrapText="1"/>
    </xf>
    <xf numFmtId="4" fontId="6" fillId="5" borderId="6" xfId="0" applyNumberFormat="1" applyFont="1" applyFill="1" applyBorder="1" applyAlignment="1">
      <alignment horizontal="center"/>
    </xf>
    <xf numFmtId="4" fontId="6" fillId="5" borderId="21" xfId="0" applyNumberFormat="1" applyFont="1" applyFill="1" applyBorder="1"/>
    <xf numFmtId="4" fontId="6" fillId="5" borderId="3" xfId="0" applyNumberFormat="1" applyFont="1" applyFill="1" applyBorder="1" applyAlignment="1">
      <alignment horizontal="center"/>
    </xf>
    <xf numFmtId="4" fontId="6" fillId="5" borderId="3" xfId="0" applyNumberFormat="1" applyFont="1" applyFill="1" applyBorder="1"/>
    <xf numFmtId="0" fontId="6" fillId="0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wrapText="1"/>
    </xf>
    <xf numFmtId="4" fontId="6" fillId="0" borderId="24" xfId="0" applyNumberFormat="1" applyFont="1" applyBorder="1"/>
    <xf numFmtId="4" fontId="7" fillId="0" borderId="2" xfId="0" applyNumberFormat="1" applyFont="1" applyBorder="1"/>
    <xf numFmtId="4" fontId="7" fillId="0" borderId="7" xfId="0" applyNumberFormat="1" applyFont="1" applyBorder="1"/>
    <xf numFmtId="4" fontId="7" fillId="0" borderId="3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4" fontId="6" fillId="0" borderId="4" xfId="1" applyNumberFormat="1" applyFont="1" applyFill="1" applyBorder="1" applyAlignment="1">
      <alignment horizontal="center"/>
    </xf>
    <xf numFmtId="4" fontId="7" fillId="0" borderId="4" xfId="0" applyNumberFormat="1" applyFont="1" applyBorder="1"/>
    <xf numFmtId="4" fontId="6" fillId="0" borderId="4" xfId="0" applyNumberFormat="1" applyFont="1" applyBorder="1"/>
    <xf numFmtId="0" fontId="6" fillId="0" borderId="7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166" fontId="6" fillId="4" borderId="21" xfId="1" applyNumberFormat="1" applyFont="1" applyFill="1" applyBorder="1" applyAlignment="1">
      <alignment horizontal="center"/>
    </xf>
    <xf numFmtId="166" fontId="6" fillId="0" borderId="3" xfId="1" applyNumberFormat="1" applyFont="1" applyFill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6" fillId="0" borderId="3" xfId="0" applyNumberFormat="1" applyFont="1" applyBorder="1"/>
    <xf numFmtId="166" fontId="6" fillId="0" borderId="7" xfId="0" applyNumberFormat="1" applyFont="1" applyBorder="1"/>
    <xf numFmtId="166" fontId="11" fillId="0" borderId="8" xfId="0" applyNumberFormat="1" applyFont="1" applyBorder="1" applyAlignment="1">
      <alignment horizontal="center"/>
    </xf>
    <xf numFmtId="166" fontId="7" fillId="0" borderId="3" xfId="0" applyNumberFormat="1" applyFont="1" applyBorder="1"/>
    <xf numFmtId="166" fontId="6" fillId="0" borderId="8" xfId="0" applyNumberFormat="1" applyFont="1" applyBorder="1" applyAlignment="1">
      <alignment horizontal="center"/>
    </xf>
    <xf numFmtId="166" fontId="6" fillId="0" borderId="8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/>
    </xf>
    <xf numFmtId="166" fontId="7" fillId="0" borderId="10" xfId="0" applyNumberFormat="1" applyFont="1" applyBorder="1"/>
    <xf numFmtId="166" fontId="6" fillId="0" borderId="15" xfId="0" applyNumberFormat="1" applyFont="1" applyBorder="1"/>
    <xf numFmtId="166" fontId="6" fillId="0" borderId="3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3" fontId="6" fillId="0" borderId="3" xfId="1" applyNumberFormat="1" applyFont="1" applyFill="1" applyBorder="1" applyAlignment="1">
      <alignment horizontal="center"/>
    </xf>
    <xf numFmtId="3" fontId="6" fillId="0" borderId="8" xfId="1" applyNumberFormat="1" applyFont="1" applyFill="1" applyBorder="1" applyAlignment="1">
      <alignment horizontal="center"/>
    </xf>
    <xf numFmtId="3" fontId="6" fillId="0" borderId="16" xfId="1" applyNumberFormat="1" applyFont="1" applyFill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3" fontId="6" fillId="0" borderId="10" xfId="1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>
      <alignment horizontal="center"/>
    </xf>
    <xf numFmtId="166" fontId="7" fillId="0" borderId="4" xfId="0" applyNumberFormat="1" applyFont="1" applyBorder="1"/>
    <xf numFmtId="166" fontId="6" fillId="0" borderId="4" xfId="0" applyNumberFormat="1" applyFont="1" applyBorder="1"/>
    <xf numFmtId="166" fontId="6" fillId="0" borderId="5" xfId="1" applyNumberFormat="1" applyFont="1" applyFill="1" applyBorder="1" applyAlignment="1">
      <alignment horizontal="center"/>
    </xf>
    <xf numFmtId="166" fontId="7" fillId="0" borderId="5" xfId="0" applyNumberFormat="1" applyFont="1" applyBorder="1"/>
    <xf numFmtId="166" fontId="6" fillId="0" borderId="5" xfId="0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165" fontId="14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61"/>
  </sheetPr>
  <dimension ref="A1:O127"/>
  <sheetViews>
    <sheetView tabSelected="1" zoomScale="125" zoomScaleNormal="125" workbookViewId="0">
      <selection activeCell="O12" sqref="O12"/>
    </sheetView>
  </sheetViews>
  <sheetFormatPr baseColWidth="10" defaultColWidth="9.1640625" defaultRowHeight="18"/>
  <cols>
    <col min="1" max="1" width="6.33203125" style="1" customWidth="1"/>
    <col min="2" max="2" width="40.5" style="1" customWidth="1"/>
    <col min="3" max="3" width="14.5" style="1" customWidth="1"/>
    <col min="4" max="4" width="5.1640625" style="1" customWidth="1"/>
    <col min="5" max="5" width="2.33203125" style="1" customWidth="1"/>
    <col min="6" max="6" width="12.6640625" style="1" customWidth="1"/>
    <col min="7" max="7" width="3.83203125" style="1" customWidth="1"/>
    <col min="8" max="8" width="23.1640625" style="2" customWidth="1"/>
    <col min="9" max="9" width="21.6640625" style="2" customWidth="1"/>
    <col min="10" max="11" width="16.33203125" style="1" hidden="1" customWidth="1"/>
    <col min="12" max="12" width="13" style="1" hidden="1" customWidth="1"/>
    <col min="13" max="13" width="18.5" style="96" customWidth="1"/>
    <col min="14" max="14" width="9.1640625" style="1"/>
    <col min="15" max="15" width="16.5" style="164" bestFit="1" customWidth="1"/>
    <col min="16" max="16384" width="9.1640625" style="1"/>
  </cols>
  <sheetData>
    <row r="1" spans="1:15" ht="15" customHeight="1">
      <c r="A1" s="6"/>
      <c r="B1" s="16"/>
      <c r="C1" s="6"/>
      <c r="D1" s="6"/>
      <c r="E1" s="6"/>
      <c r="F1" s="6"/>
      <c r="G1" s="6"/>
      <c r="H1" s="154" t="s">
        <v>30</v>
      </c>
      <c r="I1" s="154"/>
      <c r="J1" s="18"/>
      <c r="K1" s="18"/>
    </row>
    <row r="2" spans="1:15" ht="15.75" customHeight="1">
      <c r="A2" s="6"/>
      <c r="B2" s="16"/>
      <c r="C2" s="6"/>
      <c r="D2" s="6"/>
      <c r="E2" s="6"/>
      <c r="F2" s="6"/>
      <c r="G2" s="6"/>
      <c r="H2" s="154" t="s">
        <v>31</v>
      </c>
      <c r="I2" s="154"/>
      <c r="J2" s="18"/>
      <c r="K2" s="18"/>
    </row>
    <row r="3" spans="1:15" ht="14.25" customHeight="1">
      <c r="A3" s="6"/>
      <c r="B3" s="16"/>
      <c r="C3" s="6"/>
      <c r="D3" s="6"/>
      <c r="E3" s="6"/>
      <c r="F3" s="6"/>
      <c r="G3" s="6"/>
      <c r="H3" s="154" t="s">
        <v>1</v>
      </c>
      <c r="I3" s="154"/>
      <c r="J3" s="18"/>
      <c r="K3" s="18"/>
    </row>
    <row r="4" spans="1:15" ht="14.25" customHeight="1">
      <c r="A4" s="6"/>
      <c r="B4" s="16"/>
      <c r="C4" s="6"/>
      <c r="D4" s="6"/>
      <c r="E4" s="6"/>
      <c r="F4" s="6"/>
      <c r="G4" s="6"/>
      <c r="H4" s="154" t="s">
        <v>53</v>
      </c>
      <c r="I4" s="154"/>
      <c r="J4" s="18"/>
      <c r="K4" s="18"/>
    </row>
    <row r="5" spans="1:15" ht="14.25" customHeight="1">
      <c r="A5" s="6"/>
      <c r="B5" s="16"/>
      <c r="C5" s="6"/>
      <c r="D5" s="6"/>
      <c r="E5" s="6"/>
      <c r="F5" s="6"/>
      <c r="G5" s="6"/>
      <c r="H5" s="154" t="s">
        <v>0</v>
      </c>
      <c r="I5" s="154"/>
      <c r="J5" s="18"/>
      <c r="K5" s="18"/>
    </row>
    <row r="6" spans="1:15" ht="14.25" customHeight="1">
      <c r="A6" s="6"/>
      <c r="B6" s="16"/>
      <c r="C6" s="6"/>
      <c r="D6" s="6"/>
      <c r="E6" s="6"/>
      <c r="F6" s="6"/>
      <c r="G6" s="6"/>
      <c r="H6" s="154" t="s">
        <v>41</v>
      </c>
      <c r="I6" s="154"/>
      <c r="J6" s="18"/>
      <c r="K6" s="18"/>
    </row>
    <row r="7" spans="1:15" ht="14.25" customHeight="1">
      <c r="A7" s="6"/>
      <c r="B7" s="6"/>
      <c r="C7" s="6"/>
      <c r="D7" s="6"/>
      <c r="E7" s="6"/>
      <c r="F7" s="6"/>
      <c r="G7" s="6"/>
      <c r="H7" s="17"/>
      <c r="I7" s="6"/>
      <c r="J7" s="18"/>
      <c r="K7" s="18"/>
    </row>
    <row r="8" spans="1:15">
      <c r="A8" s="155" t="s">
        <v>57</v>
      </c>
      <c r="B8" s="156"/>
      <c r="C8" s="156"/>
      <c r="D8" s="156"/>
      <c r="E8" s="156"/>
      <c r="F8" s="156"/>
      <c r="G8" s="156"/>
      <c r="H8" s="156"/>
      <c r="I8" s="156"/>
      <c r="J8" s="6"/>
      <c r="K8" s="6"/>
    </row>
    <row r="9" spans="1:15">
      <c r="A9" s="157" t="s">
        <v>1</v>
      </c>
      <c r="B9" s="158"/>
      <c r="C9" s="158"/>
      <c r="D9" s="158"/>
      <c r="E9" s="158"/>
      <c r="F9" s="158"/>
      <c r="G9" s="158"/>
      <c r="H9" s="158"/>
      <c r="I9" s="158"/>
      <c r="J9" s="6"/>
      <c r="K9" s="6"/>
    </row>
    <row r="10" spans="1:15">
      <c r="A10" s="157"/>
      <c r="B10" s="158"/>
      <c r="C10" s="158"/>
      <c r="D10" s="158"/>
      <c r="E10" s="158"/>
      <c r="F10" s="158"/>
      <c r="G10" s="158"/>
      <c r="H10" s="158"/>
      <c r="I10" s="158"/>
      <c r="J10" s="6"/>
      <c r="K10" s="6"/>
    </row>
    <row r="11" spans="1:15" ht="33" customHeight="1" thickBot="1">
      <c r="A11" s="45"/>
      <c r="B11" s="81" t="s">
        <v>19</v>
      </c>
      <c r="C11" s="70" t="s">
        <v>15</v>
      </c>
      <c r="D11" s="70"/>
      <c r="E11" s="70"/>
      <c r="F11" s="70" t="s">
        <v>16</v>
      </c>
      <c r="G11" s="71"/>
      <c r="H11" s="72" t="s">
        <v>21</v>
      </c>
      <c r="I11" s="73" t="s">
        <v>22</v>
      </c>
      <c r="J11" s="22">
        <f>F12+F13</f>
        <v>27952.1</v>
      </c>
      <c r="L11" s="47" t="s">
        <v>26</v>
      </c>
      <c r="M11" s="72" t="s">
        <v>59</v>
      </c>
    </row>
    <row r="12" spans="1:15" ht="17.25" customHeight="1">
      <c r="A12" s="4"/>
      <c r="B12" s="19" t="s">
        <v>5</v>
      </c>
      <c r="C12" s="27">
        <v>29</v>
      </c>
      <c r="D12" s="26" t="s">
        <v>10</v>
      </c>
      <c r="E12" s="5" t="s">
        <v>11</v>
      </c>
      <c r="F12" s="28">
        <f>23741.7-312</f>
        <v>23429.7</v>
      </c>
      <c r="G12" s="26"/>
      <c r="H12" s="38">
        <f>C12*F12</f>
        <v>679461.3</v>
      </c>
      <c r="I12" s="38">
        <f>H12*12</f>
        <v>8153535.6000000006</v>
      </c>
      <c r="J12" s="6">
        <v>0.84</v>
      </c>
      <c r="K12" s="23">
        <f>F12/J11</f>
        <v>0.8382089360012307</v>
      </c>
      <c r="L12" s="1">
        <f>H12/H15</f>
        <v>0.64162511604444061</v>
      </c>
      <c r="M12" s="133">
        <v>8957886.3300000001</v>
      </c>
      <c r="O12" s="164">
        <f>M12/I12*100</f>
        <v>109.86505449243393</v>
      </c>
    </row>
    <row r="13" spans="1:15" ht="17.25" customHeight="1">
      <c r="A13" s="4"/>
      <c r="B13" s="19" t="s">
        <v>6</v>
      </c>
      <c r="C13" s="27">
        <v>45</v>
      </c>
      <c r="D13" s="26" t="s">
        <v>10</v>
      </c>
      <c r="E13" s="5" t="s">
        <v>11</v>
      </c>
      <c r="F13" s="28">
        <v>4522.3999999999996</v>
      </c>
      <c r="G13" s="26"/>
      <c r="H13" s="30">
        <f>C13*F13</f>
        <v>203507.99999999997</v>
      </c>
      <c r="I13" s="30">
        <f>H13*12</f>
        <v>2442095.9999999995</v>
      </c>
      <c r="J13" s="6">
        <v>0.16</v>
      </c>
      <c r="K13" s="23">
        <f>F13/J11</f>
        <v>0.16179106399876933</v>
      </c>
      <c r="L13" s="1">
        <f>H13/H15</f>
        <v>0.19217554276597063</v>
      </c>
      <c r="M13" s="133">
        <v>1695117.14</v>
      </c>
      <c r="O13" s="164">
        <f t="shared" ref="O13:O17" si="0">M13/I13*100</f>
        <v>69.412387555607978</v>
      </c>
    </row>
    <row r="14" spans="1:15" ht="17.25" customHeight="1">
      <c r="A14" s="4"/>
      <c r="B14" s="19" t="s">
        <v>7</v>
      </c>
      <c r="C14" s="27">
        <v>1100</v>
      </c>
      <c r="D14" s="26" t="s">
        <v>10</v>
      </c>
      <c r="E14" s="5" t="s">
        <v>11</v>
      </c>
      <c r="F14" s="28">
        <v>160</v>
      </c>
      <c r="G14" s="26"/>
      <c r="H14" s="30">
        <f>C14*F14</f>
        <v>176000</v>
      </c>
      <c r="I14" s="30">
        <f>H14*12</f>
        <v>2112000</v>
      </c>
      <c r="J14" s="6"/>
      <c r="L14" s="1">
        <f>H14/H15</f>
        <v>0.16619934118958876</v>
      </c>
      <c r="M14" s="133">
        <v>1923500</v>
      </c>
      <c r="O14" s="164">
        <f t="shared" si="0"/>
        <v>91.074810606060609</v>
      </c>
    </row>
    <row r="15" spans="1:15">
      <c r="A15" s="4"/>
      <c r="B15" s="46" t="s">
        <v>18</v>
      </c>
      <c r="C15" s="27"/>
      <c r="D15" s="5"/>
      <c r="E15" s="5"/>
      <c r="F15" s="5"/>
      <c r="G15" s="5"/>
      <c r="H15" s="80">
        <f>SUM(H12:H14)</f>
        <v>1058969.3</v>
      </c>
      <c r="I15" s="80">
        <f>H15*12</f>
        <v>12707631.600000001</v>
      </c>
      <c r="J15" s="6"/>
      <c r="M15" s="21">
        <f>M12+M13+M14</f>
        <v>12576503.470000001</v>
      </c>
      <c r="O15" s="164">
        <f t="shared" si="0"/>
        <v>98.968115112811418</v>
      </c>
    </row>
    <row r="16" spans="1:15" ht="35" thickBot="1">
      <c r="A16" s="4"/>
      <c r="B16" s="19" t="s">
        <v>8</v>
      </c>
      <c r="C16" s="27">
        <v>317980</v>
      </c>
      <c r="D16" s="5" t="s">
        <v>10</v>
      </c>
      <c r="E16" s="5" t="s">
        <v>12</v>
      </c>
      <c r="F16" s="29">
        <v>0.06</v>
      </c>
      <c r="G16" s="5" t="s">
        <v>13</v>
      </c>
      <c r="H16" s="37">
        <f>C16-C16*6%</f>
        <v>298901.2</v>
      </c>
      <c r="I16" s="37">
        <f>H16*12</f>
        <v>3586814.4000000004</v>
      </c>
      <c r="J16" s="6"/>
      <c r="M16" s="132">
        <f>150000+2519940</f>
        <v>2669940</v>
      </c>
      <c r="O16" s="164">
        <f t="shared" si="0"/>
        <v>74.437640263739311</v>
      </c>
    </row>
    <row r="17" spans="1:15" ht="19" thickBot="1">
      <c r="A17" s="4"/>
      <c r="B17" s="52" t="s">
        <v>9</v>
      </c>
      <c r="C17" s="28"/>
      <c r="D17" s="5"/>
      <c r="E17" s="5"/>
      <c r="F17" s="5"/>
      <c r="G17" s="5"/>
      <c r="H17" s="78">
        <f>H15+H16</f>
        <v>1357870.5</v>
      </c>
      <c r="I17" s="79">
        <f>I15+I16</f>
        <v>16294446.000000002</v>
      </c>
      <c r="J17" s="79">
        <f t="shared" ref="J17:M17" si="1">J15+J16</f>
        <v>0</v>
      </c>
      <c r="K17" s="79">
        <f t="shared" si="1"/>
        <v>0</v>
      </c>
      <c r="L17" s="79">
        <f t="shared" si="1"/>
        <v>0</v>
      </c>
      <c r="M17" s="79">
        <f t="shared" si="1"/>
        <v>15246443.470000001</v>
      </c>
      <c r="O17" s="164">
        <f t="shared" si="0"/>
        <v>93.568345128149801</v>
      </c>
    </row>
    <row r="18" spans="1:15" ht="35" thickBot="1">
      <c r="A18" s="40"/>
      <c r="B18" s="41" t="s">
        <v>54</v>
      </c>
      <c r="C18" s="42"/>
      <c r="D18" s="43"/>
      <c r="E18" s="43"/>
      <c r="F18" s="43"/>
      <c r="G18" s="43"/>
      <c r="H18" s="44"/>
      <c r="I18" s="44"/>
      <c r="J18" s="6"/>
      <c r="M18" s="131"/>
    </row>
    <row r="19" spans="1:15" ht="44.25" customHeight="1">
      <c r="A19" s="53"/>
      <c r="B19" s="82" t="s">
        <v>17</v>
      </c>
      <c r="C19" s="74"/>
      <c r="D19" s="74"/>
      <c r="E19" s="74"/>
      <c r="F19" s="74"/>
      <c r="G19" s="75"/>
      <c r="H19" s="76" t="s">
        <v>23</v>
      </c>
      <c r="I19" s="77" t="s">
        <v>24</v>
      </c>
      <c r="J19" s="58" t="s">
        <v>38</v>
      </c>
      <c r="K19" s="55" t="s">
        <v>40</v>
      </c>
      <c r="L19" s="98" t="s">
        <v>39</v>
      </c>
      <c r="M19" s="77" t="s">
        <v>58</v>
      </c>
    </row>
    <row r="20" spans="1:15">
      <c r="A20" s="39">
        <v>1</v>
      </c>
      <c r="B20" s="64" t="s">
        <v>2</v>
      </c>
      <c r="C20" s="65"/>
      <c r="D20" s="65"/>
      <c r="E20" s="65"/>
      <c r="F20" s="65"/>
      <c r="G20" s="66"/>
      <c r="H20" s="141">
        <v>65000</v>
      </c>
      <c r="I20" s="138">
        <f t="shared" ref="I20:I25" si="2">H20*12</f>
        <v>780000</v>
      </c>
      <c r="J20" s="113" t="e">
        <f>#REF!</f>
        <v>#REF!</v>
      </c>
      <c r="K20" s="114" t="e">
        <f t="shared" ref="K20:K26" si="3">J20*12</f>
        <v>#REF!</v>
      </c>
      <c r="L20" s="115" t="e">
        <f t="shared" ref="L20:L26" si="4">I20-K20</f>
        <v>#REF!</v>
      </c>
      <c r="M20" s="146">
        <v>910000</v>
      </c>
      <c r="O20" s="164">
        <f t="shared" ref="O20:O47" si="5">M20/I20*100</f>
        <v>116.66666666666667</v>
      </c>
    </row>
    <row r="21" spans="1:15">
      <c r="A21" s="39">
        <v>2</v>
      </c>
      <c r="B21" s="67" t="s">
        <v>28</v>
      </c>
      <c r="C21" s="8"/>
      <c r="D21" s="8"/>
      <c r="E21" s="8"/>
      <c r="F21" s="8"/>
      <c r="G21" s="68"/>
      <c r="H21" s="139">
        <v>330000</v>
      </c>
      <c r="I21" s="138">
        <f>H21*12</f>
        <v>3960000</v>
      </c>
      <c r="J21" s="113" t="e">
        <f>#REF!+#REF!+#REF!</f>
        <v>#REF!</v>
      </c>
      <c r="K21" s="114" t="e">
        <f t="shared" si="3"/>
        <v>#REF!</v>
      </c>
      <c r="L21" s="115" t="e">
        <f t="shared" si="4"/>
        <v>#REF!</v>
      </c>
      <c r="M21" s="146">
        <v>3960000</v>
      </c>
      <c r="O21" s="164">
        <f t="shared" si="5"/>
        <v>100</v>
      </c>
    </row>
    <row r="22" spans="1:15">
      <c r="A22" s="39">
        <v>3</v>
      </c>
      <c r="B22" s="31" t="s">
        <v>3</v>
      </c>
      <c r="C22" s="12"/>
      <c r="D22" s="12"/>
      <c r="E22" s="12"/>
      <c r="F22" s="12"/>
      <c r="G22" s="32"/>
      <c r="H22" s="141">
        <v>42000</v>
      </c>
      <c r="I22" s="138">
        <f t="shared" si="2"/>
        <v>504000</v>
      </c>
      <c r="J22" s="113" t="e">
        <f>#REF!+#REF!</f>
        <v>#REF!</v>
      </c>
      <c r="K22" s="114" t="e">
        <f t="shared" si="3"/>
        <v>#REF!</v>
      </c>
      <c r="L22" s="115" t="e">
        <f t="shared" si="4"/>
        <v>#REF!</v>
      </c>
      <c r="M22" s="146">
        <v>460700</v>
      </c>
      <c r="O22" s="164">
        <f t="shared" si="5"/>
        <v>91.408730158730151</v>
      </c>
    </row>
    <row r="23" spans="1:15">
      <c r="A23" s="39">
        <v>4</v>
      </c>
      <c r="B23" s="159" t="s">
        <v>62</v>
      </c>
      <c r="C23" s="160"/>
      <c r="D23" s="160"/>
      <c r="E23" s="160"/>
      <c r="F23" s="160"/>
      <c r="G23" s="161"/>
      <c r="H23" s="141">
        <v>46000</v>
      </c>
      <c r="I23" s="138">
        <f t="shared" si="2"/>
        <v>552000</v>
      </c>
      <c r="J23" s="113" t="e">
        <f>#REF!</f>
        <v>#REF!</v>
      </c>
      <c r="K23" s="114" t="e">
        <f t="shared" si="3"/>
        <v>#REF!</v>
      </c>
      <c r="L23" s="115" t="e">
        <f t="shared" si="4"/>
        <v>#REF!</v>
      </c>
      <c r="M23" s="146">
        <v>638554</v>
      </c>
      <c r="O23" s="164">
        <f t="shared" si="5"/>
        <v>115.68007246376813</v>
      </c>
    </row>
    <row r="24" spans="1:15" ht="16.5" customHeight="1">
      <c r="A24" s="39">
        <v>5</v>
      </c>
      <c r="B24" s="159" t="s">
        <v>42</v>
      </c>
      <c r="C24" s="160"/>
      <c r="D24" s="9"/>
      <c r="E24" s="9"/>
      <c r="F24" s="9"/>
      <c r="G24" s="69"/>
      <c r="H24" s="141">
        <v>22000</v>
      </c>
      <c r="I24" s="138">
        <f t="shared" si="2"/>
        <v>264000</v>
      </c>
      <c r="J24" s="116" t="e">
        <f>#REF!</f>
        <v>#REF!</v>
      </c>
      <c r="K24" s="114" t="e">
        <f t="shared" si="3"/>
        <v>#REF!</v>
      </c>
      <c r="L24" s="115" t="e">
        <f t="shared" si="4"/>
        <v>#REF!</v>
      </c>
      <c r="M24" s="146">
        <v>200000</v>
      </c>
      <c r="O24" s="164">
        <f t="shared" si="5"/>
        <v>75.757575757575751</v>
      </c>
    </row>
    <row r="25" spans="1:15" ht="15.75" customHeight="1">
      <c r="A25" s="39">
        <v>6</v>
      </c>
      <c r="B25" s="159" t="s">
        <v>35</v>
      </c>
      <c r="C25" s="160"/>
      <c r="D25" s="160"/>
      <c r="E25" s="160"/>
      <c r="F25" s="160"/>
      <c r="G25" s="161"/>
      <c r="H25" s="141">
        <v>20000</v>
      </c>
      <c r="I25" s="138">
        <f t="shared" si="2"/>
        <v>240000</v>
      </c>
      <c r="J25" s="113" t="e">
        <f>#REF!</f>
        <v>#REF!</v>
      </c>
      <c r="K25" s="117" t="e">
        <f t="shared" si="3"/>
        <v>#REF!</v>
      </c>
      <c r="L25" s="115" t="e">
        <f t="shared" si="4"/>
        <v>#REF!</v>
      </c>
      <c r="M25" s="146">
        <f>129500+140000</f>
        <v>269500</v>
      </c>
      <c r="O25" s="164">
        <f t="shared" si="5"/>
        <v>112.29166666666666</v>
      </c>
    </row>
    <row r="26" spans="1:15" ht="17.25" customHeight="1">
      <c r="A26" s="39">
        <v>7</v>
      </c>
      <c r="B26" s="19" t="s">
        <v>14</v>
      </c>
      <c r="C26" s="9"/>
      <c r="D26" s="9"/>
      <c r="E26" s="9"/>
      <c r="F26" s="9"/>
      <c r="G26" s="69"/>
      <c r="H26" s="139">
        <v>530298.30000000005</v>
      </c>
      <c r="I26" s="138">
        <f>H26*12+334600</f>
        <v>6698179.6000000006</v>
      </c>
      <c r="J26" s="118" t="e">
        <f>#REF!+#REF!+#REF!+#REF!+#REF!+#REF!+#REF!+#REF!+#REF!+#REF!</f>
        <v>#REF!</v>
      </c>
      <c r="K26" s="114" t="e">
        <f t="shared" si="3"/>
        <v>#REF!</v>
      </c>
      <c r="L26" s="115" t="e">
        <f t="shared" si="4"/>
        <v>#REF!</v>
      </c>
      <c r="M26" s="146">
        <v>6288560</v>
      </c>
      <c r="O26" s="164">
        <f t="shared" si="5"/>
        <v>93.88461306710856</v>
      </c>
    </row>
    <row r="27" spans="1:15">
      <c r="A27" s="39">
        <v>8</v>
      </c>
      <c r="B27" s="19" t="s">
        <v>27</v>
      </c>
      <c r="C27" s="9"/>
      <c r="D27" s="9"/>
      <c r="E27" s="9"/>
      <c r="F27" s="9"/>
      <c r="G27" s="69"/>
      <c r="H27" s="139">
        <f>H26*20.2%</f>
        <v>107120.25660000001</v>
      </c>
      <c r="I27" s="139">
        <f t="shared" ref="I27" si="6">H27*12</f>
        <v>1285443.0792</v>
      </c>
      <c r="J27" s="118" t="e">
        <f>#REF!+#REF!+#REF!</f>
        <v>#REF!</v>
      </c>
      <c r="K27" s="114" t="e">
        <f>J27*12</f>
        <v>#REF!</v>
      </c>
      <c r="L27" s="115" t="e">
        <f>I27-K27</f>
        <v>#REF!</v>
      </c>
      <c r="M27" s="147">
        <f>6288560*20.2%</f>
        <v>1270289.1199999999</v>
      </c>
      <c r="O27" s="164">
        <f t="shared" si="5"/>
        <v>98.821110055730259</v>
      </c>
    </row>
    <row r="28" spans="1:15" ht="17.25" customHeight="1">
      <c r="A28" s="39">
        <v>9</v>
      </c>
      <c r="B28" s="159" t="s">
        <v>29</v>
      </c>
      <c r="C28" s="160"/>
      <c r="D28" s="9"/>
      <c r="E28" s="9"/>
      <c r="F28" s="9"/>
      <c r="G28" s="69"/>
      <c r="H28" s="141">
        <v>28000</v>
      </c>
      <c r="I28" s="138">
        <f t="shared" ref="I28:I38" si="7">H28*12</f>
        <v>336000</v>
      </c>
      <c r="J28" s="113">
        <v>0</v>
      </c>
      <c r="K28" s="117"/>
      <c r="L28" s="115">
        <f t="shared" ref="L28:L39" si="8">I28-K28</f>
        <v>336000</v>
      </c>
      <c r="M28" s="146">
        <f>54342+7040+31359+11620+31200+5400+5740+21882+4500+9624+10080+10392+23300+6060+80000</f>
        <v>312539</v>
      </c>
      <c r="O28" s="164">
        <f t="shared" si="5"/>
        <v>93.017559523809524</v>
      </c>
    </row>
    <row r="29" spans="1:15" ht="15.75" customHeight="1">
      <c r="A29" s="39">
        <v>10</v>
      </c>
      <c r="B29" s="159" t="s">
        <v>33</v>
      </c>
      <c r="C29" s="160"/>
      <c r="D29" s="160"/>
      <c r="E29" s="160"/>
      <c r="F29" s="160"/>
      <c r="G29" s="161"/>
      <c r="H29" s="141">
        <v>2000</v>
      </c>
      <c r="I29" s="138">
        <f t="shared" si="7"/>
        <v>24000</v>
      </c>
      <c r="J29" s="113">
        <v>0</v>
      </c>
      <c r="K29" s="117"/>
      <c r="L29" s="115">
        <f t="shared" si="8"/>
        <v>24000</v>
      </c>
      <c r="M29" s="146">
        <v>22617</v>
      </c>
      <c r="O29" s="164">
        <f t="shared" si="5"/>
        <v>94.237499999999997</v>
      </c>
    </row>
    <row r="30" spans="1:15" ht="31.5" customHeight="1">
      <c r="A30" s="39">
        <v>11</v>
      </c>
      <c r="B30" s="159" t="s">
        <v>61</v>
      </c>
      <c r="C30" s="160"/>
      <c r="D30" s="160"/>
      <c r="E30" s="160"/>
      <c r="F30" s="160"/>
      <c r="G30" s="161"/>
      <c r="H30" s="142">
        <v>3350</v>
      </c>
      <c r="I30" s="138">
        <v>90000</v>
      </c>
      <c r="J30" s="113">
        <v>0</v>
      </c>
      <c r="K30" s="117"/>
      <c r="L30" s="115">
        <f t="shared" si="8"/>
        <v>90000</v>
      </c>
      <c r="M30" s="146">
        <v>90000</v>
      </c>
      <c r="O30" s="164">
        <f t="shared" si="5"/>
        <v>100</v>
      </c>
    </row>
    <row r="31" spans="1:15" ht="17.25" customHeight="1">
      <c r="A31" s="39">
        <v>12</v>
      </c>
      <c r="B31" s="159" t="s">
        <v>43</v>
      </c>
      <c r="C31" s="160"/>
      <c r="D31" s="160"/>
      <c r="E31" s="160"/>
      <c r="F31" s="160"/>
      <c r="G31" s="161"/>
      <c r="H31" s="143">
        <v>21000</v>
      </c>
      <c r="I31" s="138">
        <f>750000-3976.68</f>
        <v>746023.32</v>
      </c>
      <c r="J31" s="113">
        <v>0</v>
      </c>
      <c r="K31" s="117"/>
      <c r="L31" s="115">
        <f t="shared" si="8"/>
        <v>746023.32</v>
      </c>
      <c r="M31" s="146">
        <v>550000</v>
      </c>
      <c r="O31" s="164">
        <f t="shared" si="5"/>
        <v>73.724236931360281</v>
      </c>
    </row>
    <row r="32" spans="1:15" ht="17.25" customHeight="1">
      <c r="A32" s="39">
        <v>13</v>
      </c>
      <c r="B32" s="31" t="s">
        <v>37</v>
      </c>
      <c r="C32" s="12"/>
      <c r="D32" s="12"/>
      <c r="E32" s="12"/>
      <c r="F32" s="12"/>
      <c r="G32" s="32"/>
      <c r="H32" s="143">
        <v>1400</v>
      </c>
      <c r="I32" s="138">
        <f t="shared" si="7"/>
        <v>16800</v>
      </c>
      <c r="J32" s="113">
        <v>0</v>
      </c>
      <c r="K32" s="117"/>
      <c r="L32" s="115">
        <f t="shared" si="8"/>
        <v>16800</v>
      </c>
      <c r="M32" s="146">
        <v>6000</v>
      </c>
      <c r="O32" s="164">
        <f t="shared" si="5"/>
        <v>35.714285714285715</v>
      </c>
    </row>
    <row r="33" spans="1:15">
      <c r="A33" s="39">
        <v>14</v>
      </c>
      <c r="B33" s="31" t="s">
        <v>4</v>
      </c>
      <c r="C33" s="33"/>
      <c r="D33" s="33"/>
      <c r="E33" s="33"/>
      <c r="F33" s="33"/>
      <c r="G33" s="34"/>
      <c r="H33" s="143">
        <v>3000</v>
      </c>
      <c r="I33" s="138">
        <f t="shared" si="7"/>
        <v>36000</v>
      </c>
      <c r="J33" s="113">
        <v>0</v>
      </c>
      <c r="K33" s="117"/>
      <c r="L33" s="115">
        <f t="shared" si="8"/>
        <v>36000</v>
      </c>
      <c r="M33" s="146">
        <v>37665.5</v>
      </c>
      <c r="O33" s="164">
        <f t="shared" si="5"/>
        <v>104.62638888888888</v>
      </c>
    </row>
    <row r="34" spans="1:15">
      <c r="A34" s="39">
        <v>15</v>
      </c>
      <c r="B34" s="31" t="s">
        <v>25</v>
      </c>
      <c r="C34" s="33"/>
      <c r="D34" s="33"/>
      <c r="E34" s="33"/>
      <c r="F34" s="33"/>
      <c r="G34" s="34"/>
      <c r="H34" s="142">
        <v>8500</v>
      </c>
      <c r="I34" s="138">
        <f t="shared" si="7"/>
        <v>102000</v>
      </c>
      <c r="J34" s="113">
        <v>0</v>
      </c>
      <c r="K34" s="117"/>
      <c r="L34" s="115">
        <f t="shared" si="8"/>
        <v>102000</v>
      </c>
      <c r="M34" s="146">
        <f>48000+21950</f>
        <v>69950</v>
      </c>
      <c r="O34" s="164">
        <f t="shared" si="5"/>
        <v>68.578431372549019</v>
      </c>
    </row>
    <row r="35" spans="1:15" ht="33.75" customHeight="1">
      <c r="A35" s="39">
        <v>16</v>
      </c>
      <c r="B35" s="159" t="s">
        <v>56</v>
      </c>
      <c r="C35" s="160"/>
      <c r="D35" s="160"/>
      <c r="E35" s="160"/>
      <c r="F35" s="160"/>
      <c r="G35" s="161"/>
      <c r="H35" s="142">
        <f>180000-81798.06</f>
        <v>98201.94</v>
      </c>
      <c r="I35" s="138">
        <v>180000</v>
      </c>
      <c r="J35" s="113">
        <v>0</v>
      </c>
      <c r="K35" s="117"/>
      <c r="L35" s="115">
        <f t="shared" si="8"/>
        <v>180000</v>
      </c>
      <c r="M35" s="146">
        <f>52566+27500+67392+34980+833.7</f>
        <v>183271.7</v>
      </c>
      <c r="O35" s="164">
        <f t="shared" si="5"/>
        <v>101.81761111111112</v>
      </c>
    </row>
    <row r="36" spans="1:15" ht="16.5" customHeight="1">
      <c r="A36" s="39">
        <v>17</v>
      </c>
      <c r="B36" s="159" t="s">
        <v>34</v>
      </c>
      <c r="C36" s="160"/>
      <c r="D36" s="11"/>
      <c r="E36" s="11"/>
      <c r="F36" s="11"/>
      <c r="G36" s="35"/>
      <c r="H36" s="144">
        <v>10000</v>
      </c>
      <c r="I36" s="139">
        <f t="shared" si="7"/>
        <v>120000</v>
      </c>
      <c r="J36" s="113">
        <v>0</v>
      </c>
      <c r="K36" s="117"/>
      <c r="L36" s="115">
        <f t="shared" si="8"/>
        <v>120000</v>
      </c>
      <c r="M36" s="146">
        <v>100000</v>
      </c>
      <c r="O36" s="164">
        <f t="shared" si="5"/>
        <v>83.333333333333343</v>
      </c>
    </row>
    <row r="37" spans="1:15">
      <c r="A37" s="39">
        <v>18</v>
      </c>
      <c r="B37" s="31" t="s">
        <v>32</v>
      </c>
      <c r="C37" s="12"/>
      <c r="D37" s="11"/>
      <c r="E37" s="11"/>
      <c r="F37" s="11"/>
      <c r="G37" s="35"/>
      <c r="H37" s="145">
        <v>2500</v>
      </c>
      <c r="I37" s="139">
        <f t="shared" si="7"/>
        <v>30000</v>
      </c>
      <c r="J37" s="113">
        <v>0</v>
      </c>
      <c r="K37" s="117"/>
      <c r="L37" s="115">
        <f t="shared" si="8"/>
        <v>30000</v>
      </c>
      <c r="M37" s="146">
        <v>22000</v>
      </c>
      <c r="O37" s="164">
        <f t="shared" si="5"/>
        <v>73.333333333333329</v>
      </c>
    </row>
    <row r="38" spans="1:15">
      <c r="A38" s="39">
        <v>19</v>
      </c>
      <c r="B38" s="11" t="s">
        <v>36</v>
      </c>
      <c r="C38" s="11"/>
      <c r="D38" s="11"/>
      <c r="E38" s="11"/>
      <c r="F38" s="11"/>
      <c r="G38" s="11"/>
      <c r="H38" s="145">
        <v>7500</v>
      </c>
      <c r="I38" s="139">
        <f t="shared" si="7"/>
        <v>90000</v>
      </c>
      <c r="J38" s="113">
        <v>0</v>
      </c>
      <c r="K38" s="117"/>
      <c r="L38" s="115">
        <f t="shared" si="8"/>
        <v>90000</v>
      </c>
      <c r="M38" s="146">
        <f>3600+4188+84000</f>
        <v>91788</v>
      </c>
      <c r="O38" s="164">
        <f t="shared" si="5"/>
        <v>101.98666666666666</v>
      </c>
    </row>
    <row r="39" spans="1:15" ht="17.25" customHeight="1" thickBot="1">
      <c r="A39" s="39">
        <v>20</v>
      </c>
      <c r="B39" s="159" t="s">
        <v>60</v>
      </c>
      <c r="C39" s="160"/>
      <c r="D39" s="160"/>
      <c r="E39" s="160"/>
      <c r="F39" s="160"/>
      <c r="G39" s="161"/>
      <c r="H39" s="120">
        <v>10000</v>
      </c>
      <c r="I39" s="140">
        <v>240000</v>
      </c>
      <c r="J39" s="113">
        <v>0</v>
      </c>
      <c r="K39" s="121"/>
      <c r="L39" s="122">
        <f t="shared" si="8"/>
        <v>240000</v>
      </c>
      <c r="M39" s="146">
        <v>90000</v>
      </c>
      <c r="O39" s="164">
        <f t="shared" si="5"/>
        <v>37.5</v>
      </c>
    </row>
    <row r="40" spans="1:15" ht="19" thickBot="1">
      <c r="A40" s="20"/>
      <c r="B40" s="83" t="s">
        <v>20</v>
      </c>
      <c r="C40" s="36"/>
      <c r="D40" s="36"/>
      <c r="E40" s="36"/>
      <c r="F40" s="36"/>
      <c r="G40" s="36"/>
      <c r="H40" s="88">
        <f>SUM(H20:H39)</f>
        <v>1357870.4966</v>
      </c>
      <c r="I40" s="111">
        <f>SUM(I20:I39)</f>
        <v>16294445.999200001</v>
      </c>
      <c r="J40" s="91" t="e">
        <f>J20+#REF!+J21+J22+J23+J24+J25+J26+J27+#REF!+#REF!+J28+#REF!+J29+J30+J31+J32+J33+J34+J35+J36+J37+J38+J39</f>
        <v>#REF!</v>
      </c>
      <c r="K40" s="92" t="e">
        <f>SUM(K20:K39)</f>
        <v>#REF!</v>
      </c>
      <c r="L40" s="99" t="e">
        <f>L20+#REF!+L21+L22+L23+L24+L25+L26+L27+#REF!+#REF!+L28+#REF!+L29+L30+L31+L32+L33+L34+L35+L36+L37+L38+L39</f>
        <v>#REF!</v>
      </c>
      <c r="M40" s="124">
        <f>SUM(M20:M39)</f>
        <v>15573434.319999998</v>
      </c>
      <c r="O40" s="164">
        <f t="shared" si="5"/>
        <v>95.575107743857004</v>
      </c>
    </row>
    <row r="41" spans="1:15" hidden="1">
      <c r="A41" s="85"/>
      <c r="B41" s="36"/>
      <c r="C41" s="36"/>
      <c r="D41" s="36"/>
      <c r="E41" s="36"/>
      <c r="F41" s="36"/>
      <c r="G41" s="86"/>
      <c r="H41" s="87"/>
      <c r="I41" s="87"/>
      <c r="J41" s="59"/>
      <c r="K41" s="57" t="e">
        <f>J40*12</f>
        <v>#REF!</v>
      </c>
      <c r="L41" s="100"/>
      <c r="M41" s="7"/>
      <c r="O41" s="164" t="e">
        <f t="shared" si="5"/>
        <v>#DIV/0!</v>
      </c>
    </row>
    <row r="42" spans="1:15" hidden="1">
      <c r="A42" s="163" t="s">
        <v>44</v>
      </c>
      <c r="B42" s="163"/>
      <c r="C42" s="163"/>
      <c r="D42" s="163"/>
      <c r="E42" s="163"/>
      <c r="F42" s="163"/>
      <c r="G42" s="163"/>
      <c r="H42" s="54">
        <f>H17-H40</f>
        <v>3.4000000450760126E-3</v>
      </c>
      <c r="I42" s="112">
        <f>I17-I40</f>
        <v>8.0000050365924835E-4</v>
      </c>
      <c r="J42" s="60" t="e">
        <f>H40-J40</f>
        <v>#REF!</v>
      </c>
      <c r="K42" s="56" t="e">
        <f>I40-K40</f>
        <v>#REF!</v>
      </c>
      <c r="L42" s="101" t="e">
        <f>L40-K42</f>
        <v>#REF!</v>
      </c>
      <c r="M42" s="102"/>
      <c r="O42" s="164">
        <f t="shared" si="5"/>
        <v>0</v>
      </c>
    </row>
    <row r="43" spans="1:15">
      <c r="A43" s="89"/>
      <c r="B43" s="104"/>
      <c r="C43" s="105"/>
      <c r="D43" s="105"/>
      <c r="E43" s="105"/>
      <c r="F43" s="105"/>
      <c r="G43" s="105"/>
      <c r="H43" s="106" t="s">
        <v>52</v>
      </c>
      <c r="I43" s="106" t="s">
        <v>51</v>
      </c>
      <c r="J43" s="107"/>
      <c r="K43" s="108"/>
      <c r="L43" s="107"/>
      <c r="M43" s="103" t="s">
        <v>50</v>
      </c>
    </row>
    <row r="44" spans="1:15">
      <c r="A44" s="89"/>
      <c r="B44" s="95" t="s">
        <v>47</v>
      </c>
      <c r="C44" s="104"/>
      <c r="D44" s="105"/>
      <c r="E44" s="105"/>
      <c r="F44" s="105"/>
      <c r="G44" s="105"/>
      <c r="H44" s="54"/>
      <c r="I44" s="148">
        <v>1192118.3600000001</v>
      </c>
      <c r="J44" s="149"/>
      <c r="K44" s="150"/>
      <c r="L44" s="149"/>
      <c r="M44" s="123">
        <v>1158343</v>
      </c>
      <c r="O44" s="164">
        <f t="shared" si="5"/>
        <v>97.16677796993244</v>
      </c>
    </row>
    <row r="45" spans="1:15">
      <c r="A45" s="89"/>
      <c r="B45" s="129" t="s">
        <v>55</v>
      </c>
      <c r="C45" s="104"/>
      <c r="D45" s="105"/>
      <c r="E45" s="105"/>
      <c r="F45" s="105"/>
      <c r="G45" s="105"/>
      <c r="H45" s="130"/>
      <c r="I45" s="148">
        <v>879354.31</v>
      </c>
      <c r="J45" s="149"/>
      <c r="K45" s="150"/>
      <c r="L45" s="149"/>
      <c r="M45" s="123">
        <v>879354.31</v>
      </c>
      <c r="O45" s="164">
        <f t="shared" si="5"/>
        <v>100</v>
      </c>
    </row>
    <row r="46" spans="1:15">
      <c r="A46" s="89"/>
      <c r="B46" s="127" t="s">
        <v>48</v>
      </c>
      <c r="C46" s="109"/>
      <c r="D46" s="110"/>
      <c r="E46" s="110"/>
      <c r="F46" s="110"/>
      <c r="G46" s="110"/>
      <c r="H46" s="54"/>
      <c r="I46" s="119">
        <v>10704862</v>
      </c>
      <c r="J46" s="149"/>
      <c r="K46" s="150"/>
      <c r="L46" s="149"/>
      <c r="M46" s="123">
        <f>4800000+6543381.47</f>
        <v>11343381.469999999</v>
      </c>
      <c r="O46" s="164">
        <f t="shared" si="5"/>
        <v>105.96476133928677</v>
      </c>
    </row>
    <row r="47" spans="1:15">
      <c r="A47" s="89"/>
      <c r="B47" s="134" t="s">
        <v>49</v>
      </c>
      <c r="C47" s="135"/>
      <c r="D47" s="136"/>
      <c r="E47" s="136"/>
      <c r="F47" s="136"/>
      <c r="G47" s="136"/>
      <c r="H47" s="54"/>
      <c r="I47" s="151">
        <v>371800</v>
      </c>
      <c r="J47" s="152"/>
      <c r="K47" s="153"/>
      <c r="L47" s="152"/>
      <c r="M47" s="123">
        <v>371124</v>
      </c>
      <c r="O47" s="164">
        <f t="shared" si="5"/>
        <v>99.818181818181813</v>
      </c>
    </row>
    <row r="48" spans="1:15">
      <c r="A48" s="13"/>
      <c r="B48" s="97"/>
      <c r="C48" s="10"/>
      <c r="D48" s="10"/>
      <c r="E48" s="10"/>
      <c r="F48" s="10"/>
      <c r="G48" s="126"/>
      <c r="H48" s="14"/>
      <c r="I48" s="15"/>
      <c r="J48" s="15"/>
      <c r="K48" s="3"/>
      <c r="L48" s="84"/>
      <c r="M48" s="128"/>
      <c r="N48" s="84"/>
    </row>
    <row r="49" spans="1:13">
      <c r="A49" s="13"/>
      <c r="B49" s="97"/>
      <c r="C49" s="10"/>
      <c r="D49" s="10"/>
      <c r="E49" s="10"/>
      <c r="F49" s="10"/>
      <c r="G49" s="10"/>
      <c r="H49" s="14"/>
      <c r="I49" s="15"/>
      <c r="J49" s="15"/>
      <c r="K49" s="3"/>
      <c r="L49" s="84"/>
      <c r="M49" s="137"/>
    </row>
    <row r="50" spans="1:13" hidden="1">
      <c r="A50" s="16"/>
      <c r="B50" s="6"/>
      <c r="C50" s="6"/>
      <c r="D50" s="6"/>
      <c r="E50" s="6"/>
      <c r="F50" s="6"/>
      <c r="G50" s="6"/>
      <c r="H50" s="48" t="e">
        <f>H40-H51</f>
        <v>#REF!</v>
      </c>
      <c r="I50" s="22"/>
    </row>
    <row r="51" spans="1:13" hidden="1">
      <c r="A51" s="16"/>
      <c r="B51" s="6"/>
      <c r="C51" s="6"/>
      <c r="D51" s="6"/>
      <c r="E51" s="6"/>
      <c r="F51" s="6"/>
      <c r="G51" s="6"/>
      <c r="H51" s="93" t="e">
        <f>#REF!+#REF!+#REF!</f>
        <v>#REF!</v>
      </c>
      <c r="I51" s="94"/>
      <c r="J51" s="25"/>
    </row>
    <row r="52" spans="1:13" hidden="1">
      <c r="A52" s="16"/>
      <c r="B52" s="23"/>
      <c r="C52" s="16"/>
      <c r="D52" s="16"/>
      <c r="E52" s="16"/>
      <c r="F52" s="50"/>
      <c r="G52" s="16"/>
      <c r="H52" s="17"/>
      <c r="I52" s="22"/>
    </row>
    <row r="53" spans="1:13" ht="15.75" hidden="1" customHeight="1">
      <c r="A53" s="63"/>
      <c r="B53" s="162"/>
      <c r="C53" s="162"/>
      <c r="D53" s="18"/>
      <c r="E53" s="18"/>
      <c r="F53" s="62"/>
      <c r="G53" s="18"/>
      <c r="H53" s="24"/>
      <c r="I53" s="22"/>
    </row>
    <row r="54" spans="1:13" hidden="1">
      <c r="A54" s="63"/>
      <c r="B54" s="18"/>
      <c r="C54" s="18"/>
      <c r="D54" s="18"/>
      <c r="E54" s="18"/>
      <c r="F54" s="62"/>
      <c r="G54" s="18"/>
      <c r="H54" s="24"/>
      <c r="I54" s="22"/>
    </row>
    <row r="55" spans="1:13" hidden="1">
      <c r="A55" s="63"/>
      <c r="B55" s="18"/>
      <c r="C55" s="18"/>
      <c r="D55" s="18"/>
      <c r="E55" s="18"/>
      <c r="F55" s="62"/>
      <c r="G55" s="18"/>
      <c r="H55" s="62" t="e">
        <f>J40-H51</f>
        <v>#REF!</v>
      </c>
      <c r="I55" s="22"/>
    </row>
    <row r="56" spans="1:13" hidden="1">
      <c r="A56" s="63"/>
      <c r="B56" s="18" t="s">
        <v>45</v>
      </c>
      <c r="C56" s="62">
        <v>25294</v>
      </c>
      <c r="D56" s="18"/>
      <c r="E56" s="18"/>
      <c r="F56" s="62"/>
      <c r="G56" s="18"/>
      <c r="H56" s="24"/>
      <c r="I56" s="17"/>
    </row>
    <row r="57" spans="1:13" hidden="1">
      <c r="A57" s="63"/>
      <c r="B57" s="18" t="s">
        <v>46</v>
      </c>
      <c r="C57" s="62">
        <v>885</v>
      </c>
      <c r="D57" s="18"/>
      <c r="E57" s="18"/>
      <c r="F57" s="51"/>
      <c r="G57" s="18"/>
      <c r="H57" s="62"/>
      <c r="I57" s="17"/>
    </row>
    <row r="58" spans="1:13" hidden="1">
      <c r="A58" s="63"/>
      <c r="B58" s="18"/>
      <c r="C58" s="62">
        <v>625.1</v>
      </c>
      <c r="D58" s="18"/>
      <c r="E58" s="18"/>
      <c r="F58" s="51"/>
      <c r="G58" s="18"/>
      <c r="H58" s="62"/>
      <c r="I58" s="17"/>
    </row>
    <row r="59" spans="1:13" hidden="1">
      <c r="A59" s="63"/>
      <c r="B59" s="18"/>
      <c r="C59" s="62">
        <v>205.3</v>
      </c>
      <c r="D59" s="18"/>
      <c r="E59" s="18"/>
      <c r="F59" s="51"/>
      <c r="G59" s="18"/>
      <c r="H59" s="62"/>
      <c r="I59" s="17"/>
    </row>
    <row r="60" spans="1:13" hidden="1">
      <c r="A60" s="63"/>
      <c r="B60" s="18"/>
      <c r="C60" s="62">
        <v>205.3</v>
      </c>
      <c r="D60" s="18"/>
      <c r="E60" s="18"/>
      <c r="F60" s="51"/>
      <c r="G60" s="18"/>
      <c r="H60" s="62"/>
      <c r="I60" s="17"/>
    </row>
    <row r="61" spans="1:13" hidden="1">
      <c r="A61" s="18"/>
      <c r="B61" s="49"/>
      <c r="C61" s="90">
        <v>1417</v>
      </c>
      <c r="D61" s="49"/>
      <c r="E61" s="49"/>
      <c r="F61" s="90"/>
      <c r="G61" s="49"/>
      <c r="H61" s="62"/>
      <c r="I61" s="17"/>
    </row>
    <row r="62" spans="1:13" hidden="1">
      <c r="A62" s="63"/>
      <c r="B62" s="18"/>
      <c r="C62" s="62">
        <v>141.5</v>
      </c>
      <c r="D62" s="18"/>
      <c r="E62" s="18"/>
      <c r="F62" s="62"/>
      <c r="G62" s="18"/>
      <c r="H62" s="62"/>
      <c r="I62" s="17"/>
    </row>
    <row r="63" spans="1:13" ht="15.75" hidden="1" customHeight="1">
      <c r="A63" s="18"/>
      <c r="B63" s="49"/>
      <c r="C63" s="90">
        <v>732</v>
      </c>
      <c r="D63" s="49"/>
      <c r="E63" s="49"/>
      <c r="F63" s="90"/>
      <c r="G63" s="49"/>
      <c r="H63" s="62"/>
      <c r="I63" s="17"/>
    </row>
    <row r="64" spans="1:13" hidden="1">
      <c r="A64" s="18"/>
      <c r="B64" s="18"/>
      <c r="C64" s="62">
        <v>5483.29</v>
      </c>
      <c r="D64" s="18"/>
      <c r="E64" s="18"/>
      <c r="F64" s="62"/>
      <c r="G64" s="18"/>
      <c r="H64" s="62"/>
      <c r="I64" s="17"/>
    </row>
    <row r="65" spans="1:13">
      <c r="A65" s="18"/>
      <c r="B65" s="18"/>
      <c r="C65" s="62"/>
      <c r="D65" s="18"/>
      <c r="E65" s="18"/>
      <c r="F65" s="62"/>
      <c r="G65" s="18"/>
      <c r="H65" s="62"/>
      <c r="I65" s="17"/>
      <c r="M65" s="125"/>
    </row>
    <row r="66" spans="1:13">
      <c r="A66" s="18"/>
      <c r="B66" s="18"/>
      <c r="C66" s="62"/>
      <c r="D66" s="18"/>
      <c r="E66" s="18"/>
      <c r="F66" s="62"/>
      <c r="G66" s="18"/>
      <c r="H66" s="62"/>
      <c r="I66" s="17"/>
    </row>
    <row r="67" spans="1:13" hidden="1">
      <c r="A67" s="18"/>
      <c r="B67" s="18"/>
      <c r="C67" s="61">
        <f>SUM(C56:C66)</f>
        <v>34988.49</v>
      </c>
      <c r="D67" s="18"/>
      <c r="E67" s="18"/>
      <c r="F67" s="62"/>
      <c r="G67" s="18"/>
      <c r="H67" s="62"/>
      <c r="I67" s="17"/>
    </row>
    <row r="68" spans="1:13">
      <c r="A68" s="18"/>
      <c r="B68" s="18"/>
      <c r="C68" s="18"/>
      <c r="D68" s="18"/>
      <c r="E68" s="18"/>
      <c r="F68" s="62"/>
      <c r="G68" s="18"/>
      <c r="H68" s="62"/>
      <c r="I68" s="17"/>
    </row>
    <row r="69" spans="1:13">
      <c r="A69" s="18"/>
      <c r="B69" s="18"/>
      <c r="C69" s="18"/>
      <c r="D69" s="18"/>
      <c r="E69" s="18"/>
      <c r="F69" s="62"/>
      <c r="G69" s="18"/>
      <c r="H69" s="62"/>
      <c r="I69" s="17"/>
    </row>
    <row r="70" spans="1:13">
      <c r="A70" s="18"/>
      <c r="B70" s="18"/>
      <c r="C70" s="18"/>
      <c r="D70" s="18"/>
      <c r="E70" s="18"/>
      <c r="F70" s="62"/>
      <c r="G70" s="18"/>
      <c r="H70" s="62"/>
      <c r="I70" s="17"/>
    </row>
    <row r="71" spans="1:13">
      <c r="A71" s="18"/>
      <c r="B71" s="18"/>
      <c r="C71" s="18"/>
      <c r="D71" s="18"/>
      <c r="E71" s="18"/>
      <c r="F71" s="62"/>
      <c r="G71" s="18"/>
      <c r="H71" s="62"/>
      <c r="I71" s="17"/>
    </row>
    <row r="72" spans="1:13">
      <c r="A72" s="18"/>
      <c r="B72" s="18"/>
      <c r="C72" s="18"/>
      <c r="D72" s="18"/>
      <c r="E72" s="18"/>
      <c r="F72" s="62"/>
      <c r="G72" s="18"/>
      <c r="H72" s="62"/>
      <c r="I72" s="17"/>
    </row>
    <row r="73" spans="1:13">
      <c r="A73" s="18"/>
      <c r="B73" s="18"/>
      <c r="C73" s="18"/>
      <c r="D73" s="18"/>
      <c r="E73" s="18"/>
      <c r="F73" s="62"/>
      <c r="G73" s="18"/>
      <c r="H73" s="62"/>
      <c r="I73" s="17"/>
    </row>
    <row r="74" spans="1:13">
      <c r="A74" s="18"/>
      <c r="B74" s="18"/>
      <c r="C74" s="18"/>
      <c r="D74" s="18"/>
      <c r="E74" s="18"/>
      <c r="F74" s="62"/>
      <c r="G74" s="18"/>
      <c r="H74" s="62"/>
      <c r="I74" s="17"/>
    </row>
    <row r="75" spans="1:13">
      <c r="A75" s="18"/>
      <c r="B75" s="18"/>
      <c r="C75" s="18"/>
      <c r="D75" s="18"/>
      <c r="E75" s="18"/>
      <c r="F75" s="62"/>
      <c r="G75" s="18"/>
      <c r="H75" s="62"/>
      <c r="I75" s="17"/>
    </row>
    <row r="76" spans="1:13">
      <c r="A76" s="18"/>
      <c r="B76" s="18"/>
      <c r="C76" s="18"/>
      <c r="D76" s="18"/>
      <c r="E76" s="18"/>
      <c r="F76" s="62"/>
      <c r="G76" s="18"/>
      <c r="H76" s="62"/>
      <c r="I76" s="17"/>
    </row>
    <row r="77" spans="1:13">
      <c r="A77" s="18"/>
      <c r="B77" s="18"/>
      <c r="C77" s="18"/>
      <c r="D77" s="18"/>
      <c r="E77" s="18"/>
      <c r="F77" s="62"/>
      <c r="G77" s="18"/>
      <c r="H77" s="62"/>
      <c r="I77" s="17"/>
    </row>
    <row r="78" spans="1:13">
      <c r="A78" s="18"/>
      <c r="B78" s="18"/>
      <c r="C78" s="18"/>
      <c r="D78" s="18"/>
      <c r="E78" s="18"/>
      <c r="F78" s="62"/>
      <c r="G78" s="18"/>
      <c r="H78" s="62"/>
      <c r="I78" s="17"/>
    </row>
    <row r="79" spans="1:13">
      <c r="A79" s="18"/>
      <c r="B79" s="18"/>
      <c r="C79" s="18"/>
      <c r="D79" s="18"/>
      <c r="E79" s="18"/>
      <c r="F79" s="62"/>
      <c r="G79" s="18"/>
      <c r="H79" s="62"/>
      <c r="I79" s="17"/>
    </row>
    <row r="80" spans="1:13">
      <c r="A80" s="18"/>
      <c r="B80" s="18"/>
      <c r="C80" s="18"/>
      <c r="D80" s="18"/>
      <c r="E80" s="18"/>
      <c r="F80" s="18"/>
      <c r="G80" s="18"/>
      <c r="H80" s="62"/>
      <c r="I80" s="17"/>
    </row>
    <row r="81" spans="1:9">
      <c r="A81" s="18"/>
      <c r="B81" s="18"/>
      <c r="C81" s="18"/>
      <c r="D81" s="18"/>
      <c r="E81" s="18"/>
      <c r="F81" s="18"/>
      <c r="G81" s="18"/>
      <c r="H81" s="24"/>
      <c r="I81" s="17"/>
    </row>
    <row r="82" spans="1:9">
      <c r="A82" s="18"/>
      <c r="B82" s="18"/>
      <c r="C82" s="18"/>
      <c r="D82" s="18"/>
      <c r="E82" s="18"/>
      <c r="F82" s="18"/>
      <c r="G82" s="18"/>
      <c r="H82" s="24"/>
      <c r="I82" s="17"/>
    </row>
    <row r="83" spans="1:9">
      <c r="A83" s="18"/>
      <c r="B83" s="18"/>
      <c r="C83" s="18"/>
      <c r="D83" s="18"/>
      <c r="E83" s="18"/>
      <c r="F83" s="18"/>
      <c r="G83" s="18"/>
      <c r="H83" s="24"/>
      <c r="I83" s="17"/>
    </row>
    <row r="84" spans="1:9">
      <c r="A84" s="18"/>
      <c r="B84" s="18"/>
      <c r="C84" s="18"/>
      <c r="D84" s="18"/>
      <c r="E84" s="18"/>
      <c r="F84" s="18"/>
      <c r="G84" s="18"/>
      <c r="H84" s="24"/>
      <c r="I84" s="17"/>
    </row>
    <row r="85" spans="1:9">
      <c r="A85" s="6"/>
      <c r="B85" s="6"/>
      <c r="C85" s="6"/>
      <c r="D85" s="6"/>
      <c r="E85" s="6"/>
      <c r="F85" s="6"/>
      <c r="G85" s="6"/>
      <c r="H85" s="17"/>
      <c r="I85" s="17"/>
    </row>
    <row r="86" spans="1:9">
      <c r="A86" s="6"/>
      <c r="B86" s="6"/>
      <c r="C86" s="6"/>
      <c r="D86" s="6"/>
      <c r="E86" s="6"/>
      <c r="F86" s="6"/>
      <c r="G86" s="6"/>
      <c r="H86" s="17"/>
      <c r="I86" s="17"/>
    </row>
    <row r="87" spans="1:9">
      <c r="A87" s="6"/>
      <c r="B87" s="6"/>
      <c r="C87" s="6"/>
      <c r="D87" s="6"/>
      <c r="E87" s="6"/>
      <c r="F87" s="6"/>
      <c r="G87" s="6"/>
      <c r="H87" s="17"/>
      <c r="I87" s="17"/>
    </row>
    <row r="88" spans="1:9">
      <c r="A88" s="6"/>
      <c r="B88" s="6"/>
      <c r="C88" s="6"/>
      <c r="D88" s="6"/>
      <c r="E88" s="6"/>
      <c r="F88" s="6"/>
      <c r="G88" s="6"/>
      <c r="H88" s="17"/>
      <c r="I88" s="17"/>
    </row>
    <row r="89" spans="1:9">
      <c r="A89" s="6"/>
      <c r="B89" s="6"/>
      <c r="C89" s="6"/>
      <c r="D89" s="6"/>
      <c r="E89" s="6"/>
      <c r="F89" s="6"/>
      <c r="G89" s="6"/>
      <c r="H89" s="17"/>
      <c r="I89" s="17"/>
    </row>
    <row r="90" spans="1:9">
      <c r="A90" s="6"/>
      <c r="B90" s="6"/>
      <c r="C90" s="6"/>
      <c r="D90" s="6"/>
      <c r="E90" s="6"/>
      <c r="F90" s="6"/>
      <c r="G90" s="6"/>
      <c r="H90" s="17"/>
      <c r="I90" s="17"/>
    </row>
    <row r="91" spans="1:9">
      <c r="A91" s="6"/>
      <c r="B91" s="6"/>
      <c r="C91" s="6"/>
      <c r="D91" s="6"/>
      <c r="E91" s="6"/>
      <c r="F91" s="6"/>
      <c r="G91" s="6"/>
      <c r="H91" s="17"/>
      <c r="I91" s="17"/>
    </row>
    <row r="92" spans="1:9">
      <c r="A92" s="6"/>
      <c r="B92" s="6"/>
      <c r="C92" s="6"/>
      <c r="D92" s="6"/>
      <c r="E92" s="6"/>
      <c r="F92" s="6"/>
      <c r="G92" s="6"/>
      <c r="H92" s="17"/>
      <c r="I92" s="17"/>
    </row>
    <row r="93" spans="1:9">
      <c r="A93" s="6"/>
      <c r="B93" s="6"/>
      <c r="C93" s="6"/>
      <c r="D93" s="6"/>
      <c r="E93" s="6"/>
      <c r="F93" s="6"/>
      <c r="G93" s="6"/>
      <c r="H93" s="17"/>
      <c r="I93" s="17"/>
    </row>
    <row r="94" spans="1:9">
      <c r="A94" s="6"/>
      <c r="B94" s="6"/>
      <c r="C94" s="6"/>
      <c r="D94" s="6"/>
      <c r="E94" s="6"/>
      <c r="F94" s="6"/>
      <c r="G94" s="6"/>
      <c r="H94" s="17"/>
      <c r="I94" s="17"/>
    </row>
    <row r="95" spans="1:9">
      <c r="A95" s="6"/>
      <c r="B95" s="6"/>
      <c r="C95" s="6"/>
      <c r="D95" s="6"/>
      <c r="E95" s="6"/>
      <c r="F95" s="6"/>
      <c r="G95" s="6"/>
      <c r="H95" s="17"/>
      <c r="I95" s="17"/>
    </row>
    <row r="96" spans="1:9">
      <c r="A96" s="6"/>
      <c r="B96" s="6"/>
      <c r="C96" s="6"/>
      <c r="D96" s="6"/>
      <c r="E96" s="6"/>
      <c r="F96" s="6"/>
      <c r="G96" s="6"/>
      <c r="H96" s="17"/>
      <c r="I96" s="17"/>
    </row>
    <row r="97" spans="1:9">
      <c r="A97" s="6"/>
      <c r="B97" s="6"/>
      <c r="C97" s="6"/>
      <c r="D97" s="6"/>
      <c r="E97" s="6"/>
      <c r="F97" s="6"/>
      <c r="G97" s="6"/>
      <c r="H97" s="17"/>
      <c r="I97" s="17"/>
    </row>
    <row r="98" spans="1:9">
      <c r="A98" s="6"/>
      <c r="B98" s="6"/>
      <c r="C98" s="6"/>
      <c r="D98" s="6"/>
      <c r="E98" s="6"/>
      <c r="F98" s="6"/>
      <c r="G98" s="6"/>
      <c r="H98" s="17"/>
      <c r="I98" s="17"/>
    </row>
    <row r="99" spans="1:9">
      <c r="A99" s="6"/>
      <c r="B99" s="6"/>
      <c r="C99" s="6"/>
      <c r="D99" s="6"/>
      <c r="E99" s="6"/>
      <c r="F99" s="6"/>
      <c r="G99" s="6"/>
      <c r="H99" s="17"/>
      <c r="I99" s="17"/>
    </row>
    <row r="100" spans="1:9">
      <c r="A100" s="6"/>
      <c r="B100" s="6"/>
      <c r="C100" s="6"/>
      <c r="D100" s="6"/>
      <c r="E100" s="6"/>
      <c r="F100" s="6"/>
      <c r="G100" s="6"/>
      <c r="H100" s="17"/>
      <c r="I100" s="17"/>
    </row>
    <row r="101" spans="1:9">
      <c r="A101" s="6"/>
      <c r="B101" s="6"/>
      <c r="C101" s="6"/>
      <c r="D101" s="6"/>
      <c r="E101" s="6"/>
      <c r="F101" s="6"/>
      <c r="G101" s="6"/>
      <c r="H101" s="17"/>
      <c r="I101" s="17"/>
    </row>
    <row r="102" spans="1:9">
      <c r="A102" s="6"/>
      <c r="B102" s="6"/>
      <c r="C102" s="6"/>
      <c r="D102" s="6"/>
      <c r="E102" s="6"/>
      <c r="F102" s="6"/>
      <c r="G102" s="6"/>
      <c r="H102" s="17"/>
      <c r="I102" s="17"/>
    </row>
    <row r="103" spans="1:9">
      <c r="A103" s="6"/>
      <c r="B103" s="6"/>
      <c r="C103" s="6"/>
      <c r="D103" s="6"/>
      <c r="E103" s="6"/>
      <c r="F103" s="6"/>
      <c r="G103" s="6"/>
      <c r="H103" s="17"/>
      <c r="I103" s="17"/>
    </row>
    <row r="104" spans="1:9">
      <c r="A104" s="6"/>
      <c r="B104" s="6"/>
      <c r="C104" s="6"/>
      <c r="D104" s="6"/>
      <c r="E104" s="6"/>
      <c r="F104" s="6"/>
      <c r="G104" s="6"/>
      <c r="H104" s="17"/>
      <c r="I104" s="17"/>
    </row>
    <row r="105" spans="1:9">
      <c r="A105" s="6"/>
      <c r="B105" s="6"/>
      <c r="C105" s="6"/>
      <c r="D105" s="6"/>
      <c r="E105" s="6"/>
      <c r="F105" s="6"/>
      <c r="G105" s="6"/>
      <c r="H105" s="17"/>
      <c r="I105" s="17"/>
    </row>
    <row r="106" spans="1:9">
      <c r="A106" s="6"/>
      <c r="B106" s="6"/>
      <c r="C106" s="6"/>
      <c r="D106" s="6"/>
      <c r="E106" s="6"/>
      <c r="F106" s="6"/>
      <c r="G106" s="6"/>
      <c r="H106" s="17"/>
      <c r="I106" s="17"/>
    </row>
    <row r="107" spans="1:9">
      <c r="A107" s="6"/>
      <c r="B107" s="6"/>
      <c r="C107" s="6"/>
      <c r="D107" s="6"/>
      <c r="E107" s="6"/>
      <c r="F107" s="6"/>
      <c r="G107" s="6"/>
      <c r="H107" s="17"/>
      <c r="I107" s="17"/>
    </row>
    <row r="108" spans="1:9">
      <c r="A108" s="6"/>
      <c r="B108" s="6"/>
      <c r="C108" s="6"/>
      <c r="D108" s="6"/>
      <c r="E108" s="6"/>
      <c r="F108" s="6"/>
      <c r="G108" s="6"/>
      <c r="H108" s="17"/>
      <c r="I108" s="17"/>
    </row>
    <row r="109" spans="1:9">
      <c r="A109" s="6"/>
      <c r="B109" s="6"/>
      <c r="C109" s="6"/>
      <c r="D109" s="6"/>
      <c r="E109" s="6"/>
      <c r="F109" s="6"/>
      <c r="G109" s="6"/>
      <c r="H109" s="17"/>
      <c r="I109" s="17"/>
    </row>
    <row r="110" spans="1:9">
      <c r="A110" s="6"/>
      <c r="B110" s="6"/>
      <c r="C110" s="6"/>
      <c r="D110" s="6"/>
      <c r="E110" s="6"/>
      <c r="F110" s="6"/>
      <c r="G110" s="6"/>
      <c r="H110" s="17"/>
      <c r="I110" s="17"/>
    </row>
    <row r="111" spans="1:9">
      <c r="A111" s="6"/>
      <c r="B111" s="6"/>
      <c r="C111" s="6"/>
      <c r="D111" s="6"/>
      <c r="E111" s="6"/>
      <c r="F111" s="6"/>
      <c r="G111" s="6"/>
      <c r="H111" s="17"/>
      <c r="I111" s="17"/>
    </row>
    <row r="112" spans="1:9">
      <c r="A112" s="6"/>
      <c r="B112" s="6"/>
      <c r="C112" s="6"/>
      <c r="D112" s="6"/>
      <c r="E112" s="6"/>
      <c r="F112" s="6"/>
      <c r="G112" s="6"/>
      <c r="H112" s="17"/>
      <c r="I112" s="17"/>
    </row>
    <row r="113" spans="1:9">
      <c r="A113" s="6"/>
      <c r="B113" s="6"/>
      <c r="C113" s="6"/>
      <c r="D113" s="6"/>
      <c r="E113" s="6"/>
      <c r="F113" s="6"/>
      <c r="G113" s="6"/>
      <c r="H113" s="17"/>
      <c r="I113" s="17"/>
    </row>
    <row r="114" spans="1:9">
      <c r="A114" s="6"/>
      <c r="B114" s="6"/>
      <c r="C114" s="6"/>
      <c r="D114" s="6"/>
      <c r="E114" s="6"/>
      <c r="F114" s="6"/>
      <c r="G114" s="6"/>
      <c r="H114" s="17"/>
      <c r="I114" s="17"/>
    </row>
    <row r="115" spans="1:9">
      <c r="A115" s="6"/>
      <c r="B115" s="6"/>
      <c r="C115" s="6"/>
      <c r="D115" s="6"/>
      <c r="E115" s="6"/>
      <c r="F115" s="6"/>
      <c r="G115" s="6"/>
      <c r="H115" s="17"/>
      <c r="I115" s="17"/>
    </row>
    <row r="116" spans="1:9">
      <c r="A116" s="6"/>
      <c r="B116" s="6"/>
      <c r="C116" s="6"/>
      <c r="D116" s="6"/>
      <c r="E116" s="6"/>
      <c r="F116" s="6"/>
      <c r="G116" s="6"/>
      <c r="H116" s="17"/>
      <c r="I116" s="17"/>
    </row>
    <row r="117" spans="1:9">
      <c r="A117" s="6"/>
      <c r="B117" s="6"/>
      <c r="C117" s="6"/>
      <c r="D117" s="6"/>
      <c r="E117" s="6"/>
      <c r="F117" s="6"/>
      <c r="G117" s="6"/>
      <c r="H117" s="17"/>
      <c r="I117" s="17"/>
    </row>
    <row r="118" spans="1:9">
      <c r="A118" s="6"/>
      <c r="B118" s="6"/>
      <c r="C118" s="6"/>
      <c r="D118" s="6"/>
      <c r="E118" s="6"/>
      <c r="F118" s="6"/>
      <c r="G118" s="6"/>
      <c r="H118" s="17"/>
      <c r="I118" s="17"/>
    </row>
    <row r="119" spans="1:9">
      <c r="A119" s="6"/>
      <c r="B119" s="6"/>
      <c r="C119" s="6"/>
      <c r="D119" s="6"/>
      <c r="E119" s="6"/>
      <c r="F119" s="6"/>
      <c r="G119" s="6"/>
      <c r="H119" s="17"/>
      <c r="I119" s="17"/>
    </row>
    <row r="120" spans="1:9">
      <c r="A120" s="6"/>
      <c r="B120" s="6"/>
      <c r="C120" s="6"/>
      <c r="D120" s="6"/>
      <c r="E120" s="6"/>
      <c r="F120" s="6"/>
      <c r="G120" s="6"/>
      <c r="H120" s="17"/>
      <c r="I120" s="17"/>
    </row>
    <row r="121" spans="1:9">
      <c r="A121" s="6"/>
      <c r="B121" s="6"/>
      <c r="C121" s="6"/>
      <c r="D121" s="6"/>
      <c r="E121" s="6"/>
      <c r="F121" s="6"/>
      <c r="G121" s="6"/>
      <c r="H121" s="17"/>
      <c r="I121" s="17"/>
    </row>
    <row r="122" spans="1:9">
      <c r="A122" s="6"/>
      <c r="B122" s="6"/>
      <c r="C122" s="6"/>
      <c r="D122" s="6"/>
      <c r="E122" s="6"/>
      <c r="F122" s="6"/>
      <c r="G122" s="6"/>
      <c r="H122" s="17"/>
      <c r="I122" s="17"/>
    </row>
    <row r="123" spans="1:9">
      <c r="A123" s="6"/>
      <c r="B123" s="6"/>
      <c r="C123" s="6"/>
      <c r="D123" s="6"/>
      <c r="E123" s="6"/>
      <c r="F123" s="6"/>
      <c r="G123" s="6"/>
      <c r="H123" s="17"/>
      <c r="I123" s="17"/>
    </row>
    <row r="124" spans="1:9">
      <c r="A124" s="6"/>
      <c r="B124" s="6"/>
      <c r="C124" s="6"/>
      <c r="D124" s="6"/>
      <c r="E124" s="6"/>
      <c r="F124" s="6"/>
      <c r="G124" s="6"/>
      <c r="H124" s="17"/>
      <c r="I124" s="17"/>
    </row>
    <row r="125" spans="1:9">
      <c r="A125" s="6"/>
      <c r="B125" s="6"/>
      <c r="C125" s="6"/>
      <c r="D125" s="6"/>
      <c r="E125" s="6"/>
      <c r="F125" s="6"/>
      <c r="G125" s="6"/>
      <c r="H125" s="17"/>
      <c r="I125" s="17"/>
    </row>
    <row r="126" spans="1:9">
      <c r="A126" s="6"/>
      <c r="B126" s="6"/>
      <c r="C126" s="6"/>
      <c r="D126" s="6"/>
      <c r="E126" s="6"/>
      <c r="F126" s="6"/>
      <c r="G126" s="6"/>
      <c r="H126" s="17"/>
      <c r="I126" s="17"/>
    </row>
    <row r="127" spans="1:9">
      <c r="A127" s="6"/>
      <c r="B127" s="6"/>
      <c r="C127" s="6"/>
      <c r="D127" s="6"/>
      <c r="E127" s="6"/>
      <c r="F127" s="6"/>
      <c r="G127" s="6"/>
      <c r="H127" s="17"/>
      <c r="I127" s="17"/>
    </row>
  </sheetData>
  <mergeCells count="21">
    <mergeCell ref="B53:C53"/>
    <mergeCell ref="B35:G35"/>
    <mergeCell ref="A42:G42"/>
    <mergeCell ref="B36:C36"/>
    <mergeCell ref="B24:C24"/>
    <mergeCell ref="B30:G30"/>
    <mergeCell ref="B29:G29"/>
    <mergeCell ref="B25:G25"/>
    <mergeCell ref="B39:G39"/>
    <mergeCell ref="A8:I8"/>
    <mergeCell ref="A9:I9"/>
    <mergeCell ref="A10:I10"/>
    <mergeCell ref="B28:C28"/>
    <mergeCell ref="B31:G31"/>
    <mergeCell ref="B23:G23"/>
    <mergeCell ref="H5:I5"/>
    <mergeCell ref="H6:I6"/>
    <mergeCell ref="H1:I1"/>
    <mergeCell ref="H2:I2"/>
    <mergeCell ref="H3:I3"/>
    <mergeCell ref="H4:I4"/>
  </mergeCells>
  <phoneticPr fontId="2" type="noConversion"/>
  <printOptions horizontalCentered="1"/>
  <pageMargins left="0.55118110236220474" right="0.23622047244094491" top="0.98425196850393704" bottom="0.19685039370078741" header="0.31496062992125984" footer="0.31496062992125984"/>
  <pageSetup paperSize="9"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 план14_30</vt:lpstr>
      <vt:lpstr>'Фин план14_30'!Область_печати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Alexey F</cp:lastModifiedBy>
  <cp:lastPrinted>2014-05-27T09:49:40Z</cp:lastPrinted>
  <dcterms:created xsi:type="dcterms:W3CDTF">2009-02-26T12:25:35Z</dcterms:created>
  <dcterms:modified xsi:type="dcterms:W3CDTF">2018-11-22T18:27:17Z</dcterms:modified>
</cp:coreProperties>
</file>