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alexeyfedchenko/Documents/Private/ТСЖ/"/>
    </mc:Choice>
  </mc:AlternateContent>
  <xr:revisionPtr revIDLastSave="0" documentId="8_{49298424-6E64-FF49-94E6-02AEE867A22E}" xr6:coauthVersionLast="37" xr6:coauthVersionMax="37" xr10:uidLastSave="{00000000-0000-0000-0000-000000000000}"/>
  <bookViews>
    <workbookView xWindow="0" yWindow="0" windowWidth="28800" windowHeight="18000" xr2:uid="{00000000-000D-0000-FFFF-FFFF00000000}"/>
  </bookViews>
  <sheets>
    <sheet name="Фин план14_30" sheetId="45" r:id="rId1"/>
  </sheets>
  <definedNames>
    <definedName name="_xlnm.Print_Area" localSheetId="0">'Фин план14_30'!$A$1:$I$57</definedName>
  </definedNames>
  <calcPr calcId="179021"/>
</workbook>
</file>

<file path=xl/calcChain.xml><?xml version="1.0" encoding="utf-8"?>
<calcChain xmlns="http://schemas.openxmlformats.org/spreadsheetml/2006/main">
  <c r="P55" i="45" l="1"/>
  <c r="P54" i="45"/>
  <c r="P53" i="45"/>
  <c r="P52" i="45"/>
  <c r="P51" i="45"/>
  <c r="P50" i="45"/>
  <c r="P49" i="45"/>
  <c r="P48" i="45"/>
  <c r="P47" i="45"/>
  <c r="P46" i="45"/>
  <c r="P45" i="45"/>
  <c r="P44" i="45"/>
  <c r="P43" i="45"/>
  <c r="P42" i="45"/>
  <c r="P41" i="45"/>
  <c r="P40" i="45"/>
  <c r="P39" i="45"/>
  <c r="P38" i="45"/>
  <c r="P37" i="45"/>
  <c r="P36" i="45"/>
  <c r="P35" i="45"/>
  <c r="P34" i="45"/>
  <c r="P33" i="45"/>
  <c r="P32" i="45"/>
  <c r="P31" i="45"/>
  <c r="P30" i="45"/>
  <c r="P29" i="45"/>
  <c r="P28" i="45"/>
  <c r="P27" i="45"/>
  <c r="P26" i="45"/>
  <c r="P25" i="45"/>
  <c r="P24" i="45"/>
  <c r="P23" i="45"/>
  <c r="P22" i="45"/>
  <c r="P21" i="45"/>
  <c r="P20" i="45"/>
  <c r="P13" i="45"/>
  <c r="O55" i="45"/>
  <c r="O54" i="45"/>
  <c r="O53" i="45"/>
  <c r="O52" i="45"/>
  <c r="O51" i="45"/>
  <c r="O50" i="45"/>
  <c r="O49" i="45"/>
  <c r="O48" i="45"/>
  <c r="O47" i="45"/>
  <c r="O46" i="45"/>
  <c r="O45" i="45"/>
  <c r="O44" i="45"/>
  <c r="O43" i="45"/>
  <c r="O42" i="45"/>
  <c r="O41" i="45"/>
  <c r="O40" i="45"/>
  <c r="O39" i="45"/>
  <c r="O38" i="45"/>
  <c r="O37" i="45"/>
  <c r="O36" i="45"/>
  <c r="O35" i="45"/>
  <c r="O34" i="45"/>
  <c r="O33" i="45"/>
  <c r="O32" i="45"/>
  <c r="O31" i="45"/>
  <c r="O30" i="45"/>
  <c r="O29" i="45"/>
  <c r="O28" i="45"/>
  <c r="O27" i="45"/>
  <c r="O26" i="45"/>
  <c r="O25" i="45"/>
  <c r="O24" i="45"/>
  <c r="O23" i="45"/>
  <c r="O22" i="45"/>
  <c r="O21" i="45"/>
  <c r="O20" i="45"/>
  <c r="O16" i="45"/>
  <c r="O14" i="45"/>
  <c r="O13" i="45"/>
  <c r="P12" i="45"/>
  <c r="O12" i="45"/>
  <c r="M54" i="45"/>
  <c r="N54" i="45" s="1"/>
  <c r="N53" i="45"/>
  <c r="N52" i="45"/>
  <c r="N51" i="45"/>
  <c r="N50" i="45"/>
  <c r="N49" i="45"/>
  <c r="N48" i="45"/>
  <c r="N47" i="45"/>
  <c r="N46" i="45"/>
  <c r="N45" i="45"/>
  <c r="N44" i="45"/>
  <c r="N43" i="45"/>
  <c r="N42" i="45"/>
  <c r="N38" i="45"/>
  <c r="M37" i="45"/>
  <c r="N37" i="45" s="1"/>
  <c r="M36" i="45"/>
  <c r="N36" i="45" s="1"/>
  <c r="N35" i="45"/>
  <c r="M35" i="45"/>
  <c r="M34" i="45"/>
  <c r="N34" i="45" s="1"/>
  <c r="N33" i="45"/>
  <c r="M33" i="45"/>
  <c r="N32" i="45"/>
  <c r="N31" i="45"/>
  <c r="N30" i="45"/>
  <c r="N29" i="45"/>
  <c r="M27" i="45"/>
  <c r="M39" i="45" s="1"/>
  <c r="N39" i="45" s="1"/>
  <c r="N26" i="45"/>
  <c r="N25" i="45"/>
  <c r="N24" i="45"/>
  <c r="N23" i="45"/>
  <c r="N22" i="45"/>
  <c r="M22" i="45"/>
  <c r="M55" i="45" s="1"/>
  <c r="N55" i="45" s="1"/>
  <c r="N21" i="45"/>
  <c r="N20" i="45"/>
  <c r="N16" i="45"/>
  <c r="P16" i="45" s="1"/>
  <c r="N14" i="45"/>
  <c r="P14" i="45" s="1"/>
  <c r="N13" i="45"/>
  <c r="M12" i="45"/>
  <c r="M15" i="45" s="1"/>
  <c r="O15" i="45" s="1"/>
  <c r="M17" i="45" l="1"/>
  <c r="O17" i="45" s="1"/>
  <c r="N15" i="45"/>
  <c r="N12" i="45"/>
  <c r="N27" i="45"/>
  <c r="N17" i="45" l="1"/>
  <c r="P17" i="45" s="1"/>
  <c r="P15" i="45"/>
  <c r="I44" i="45" l="1"/>
  <c r="H54" i="45"/>
  <c r="H13" i="45" l="1"/>
  <c r="I13" i="45" s="1"/>
  <c r="H16" i="45"/>
  <c r="I16" i="45" s="1"/>
  <c r="I54" i="45"/>
  <c r="L54" i="45" s="1"/>
  <c r="J38" i="45"/>
  <c r="J34" i="45"/>
  <c r="J33" i="45"/>
  <c r="J32" i="45"/>
  <c r="J36" i="45"/>
  <c r="J31" i="45"/>
  <c r="J29" i="45"/>
  <c r="J23" i="45"/>
  <c r="K23" i="45" s="1"/>
  <c r="J25" i="45"/>
  <c r="K25" i="45" s="1"/>
  <c r="J21" i="45"/>
  <c r="K21" i="45" s="1"/>
  <c r="J20" i="45"/>
  <c r="K20" i="45" s="1"/>
  <c r="K55" i="45" s="1"/>
  <c r="H37" i="45"/>
  <c r="I37" i="45" s="1"/>
  <c r="H36" i="45"/>
  <c r="I36" i="45" s="1"/>
  <c r="H35" i="45"/>
  <c r="I35" i="45" s="1"/>
  <c r="H34" i="45"/>
  <c r="I34" i="45" s="1"/>
  <c r="H33" i="45"/>
  <c r="I33" i="45" s="1"/>
  <c r="I27" i="45"/>
  <c r="C59" i="45"/>
  <c r="F12" i="45"/>
  <c r="J11" i="45" s="1"/>
  <c r="K13" i="45" s="1"/>
  <c r="H14" i="45"/>
  <c r="I20" i="45"/>
  <c r="A21" i="45"/>
  <c r="A22" i="45" s="1"/>
  <c r="A23" i="45" s="1"/>
  <c r="A24" i="45" s="1"/>
  <c r="A25" i="45" s="1"/>
  <c r="A26" i="45" s="1"/>
  <c r="A27" i="45" s="1"/>
  <c r="I21" i="45"/>
  <c r="I22" i="45"/>
  <c r="I23" i="45"/>
  <c r="I24" i="45"/>
  <c r="I25" i="45"/>
  <c r="I26" i="45"/>
  <c r="I29" i="45"/>
  <c r="I30" i="45"/>
  <c r="I31" i="45"/>
  <c r="I32" i="45"/>
  <c r="I38" i="45"/>
  <c r="A40" i="45"/>
  <c r="A41" i="45" s="1"/>
  <c r="A42" i="45" s="1"/>
  <c r="A43" i="45" s="1"/>
  <c r="A44" i="45" s="1"/>
  <c r="A45" i="45" s="1"/>
  <c r="A46" i="45" s="1"/>
  <c r="A47" i="45" s="1"/>
  <c r="A48" i="45" s="1"/>
  <c r="A49" i="45" s="1"/>
  <c r="A50" i="45" s="1"/>
  <c r="A51" i="45" s="1"/>
  <c r="A52" i="45" s="1"/>
  <c r="A53" i="45" s="1"/>
  <c r="A54" i="45" s="1"/>
  <c r="I42" i="45"/>
  <c r="L42" i="45" s="1"/>
  <c r="I43" i="45"/>
  <c r="L43" i="45" s="1"/>
  <c r="L44" i="45"/>
  <c r="I45" i="45"/>
  <c r="L45" i="45" s="1"/>
  <c r="I46" i="45"/>
  <c r="L46" i="45" s="1"/>
  <c r="I47" i="45"/>
  <c r="L47" i="45" s="1"/>
  <c r="I48" i="45"/>
  <c r="L48" i="45" s="1"/>
  <c r="I49" i="45"/>
  <c r="L49" i="45" s="1"/>
  <c r="I50" i="45"/>
  <c r="L50" i="45" s="1"/>
  <c r="I51" i="45"/>
  <c r="L51" i="45" s="1"/>
  <c r="I52" i="45"/>
  <c r="L52" i="45" s="1"/>
  <c r="I53" i="45"/>
  <c r="L53" i="45" s="1"/>
  <c r="J30" i="45"/>
  <c r="J35" i="45"/>
  <c r="J37" i="45"/>
  <c r="J24" i="45"/>
  <c r="K24" i="45" s="1"/>
  <c r="H12" i="45"/>
  <c r="H15" i="45" s="1"/>
  <c r="J22" i="45"/>
  <c r="K22" i="45" s="1"/>
  <c r="J26" i="45"/>
  <c r="K26" i="45" s="1"/>
  <c r="J39" i="45"/>
  <c r="K39" i="45" s="1"/>
  <c r="J40" i="45"/>
  <c r="K40" i="45" s="1"/>
  <c r="L40" i="45" s="1"/>
  <c r="J41" i="45"/>
  <c r="K41" i="45" s="1"/>
  <c r="L26" i="45" l="1"/>
  <c r="L25" i="45"/>
  <c r="L21" i="45"/>
  <c r="L24" i="45"/>
  <c r="H39" i="45"/>
  <c r="I39" i="45" s="1"/>
  <c r="L23" i="45"/>
  <c r="L14" i="45"/>
  <c r="J27" i="45"/>
  <c r="K27" i="45" s="1"/>
  <c r="L27" i="45" s="1"/>
  <c r="L20" i="45"/>
  <c r="L22" i="45"/>
  <c r="L12" i="45"/>
  <c r="I15" i="45"/>
  <c r="I17" i="45" s="1"/>
  <c r="H17" i="45"/>
  <c r="L13" i="45"/>
  <c r="H55" i="45"/>
  <c r="I12" i="45"/>
  <c r="I14" i="45"/>
  <c r="K12" i="45"/>
  <c r="L39" i="45" l="1"/>
  <c r="L55" i="45" s="1"/>
  <c r="J55" i="45"/>
  <c r="J57" i="45" s="1"/>
  <c r="J17" i="45"/>
  <c r="H57" i="45"/>
  <c r="I55" i="45"/>
  <c r="I57" i="45" s="1"/>
  <c r="K56" i="45" l="1"/>
  <c r="K57" i="45"/>
  <c r="L57" i="45" s="1"/>
</calcChain>
</file>

<file path=xl/sharedStrings.xml><?xml version="1.0" encoding="utf-8"?>
<sst xmlns="http://schemas.openxmlformats.org/spreadsheetml/2006/main" count="75" uniqueCount="67">
  <si>
    <t>Председатель правления</t>
  </si>
  <si>
    <t>ТСЖ "Петровский парк"</t>
  </si>
  <si>
    <t>Обслуживание лифтов</t>
  </si>
  <si>
    <t>Обслуживание ламп-сигналов</t>
  </si>
  <si>
    <t>Вывоз мусора</t>
  </si>
  <si>
    <t>Услуги банка</t>
  </si>
  <si>
    <t>в том числе:</t>
  </si>
  <si>
    <t>Жилые помещения</t>
  </si>
  <si>
    <t>Офисы</t>
  </si>
  <si>
    <t>Гараж</t>
  </si>
  <si>
    <t>Предполагаемые доходы от коммерческой деятельности:</t>
  </si>
  <si>
    <t>Доходов всего:</t>
  </si>
  <si>
    <t>руб</t>
  </si>
  <si>
    <t>х</t>
  </si>
  <si>
    <t>-</t>
  </si>
  <si>
    <t>=</t>
  </si>
  <si>
    <t xml:space="preserve">Заработная плата </t>
  </si>
  <si>
    <t>ставка</t>
  </si>
  <si>
    <t>площадь, кв.м</t>
  </si>
  <si>
    <t>Расходы:</t>
  </si>
  <si>
    <t>Всего членских взносов:</t>
  </si>
  <si>
    <t>Доходы:</t>
  </si>
  <si>
    <t xml:space="preserve">Расходов всего: </t>
  </si>
  <si>
    <t xml:space="preserve">доходы в месяц </t>
  </si>
  <si>
    <t>доходы в год</t>
  </si>
  <si>
    <t xml:space="preserve">расходы в месяц </t>
  </si>
  <si>
    <t>расходы в год</t>
  </si>
  <si>
    <t>Услуги связи</t>
  </si>
  <si>
    <t>% по доходам</t>
  </si>
  <si>
    <t>Начисление на з/плату 20,2%</t>
  </si>
  <si>
    <t>Услуги охранного предприятия (ЧОП)</t>
  </si>
  <si>
    <t>Расходные материалы и хозяйственные расходы</t>
  </si>
  <si>
    <t>"Утверждено"</t>
  </si>
  <si>
    <t xml:space="preserve">решением Общего собрания членов </t>
  </si>
  <si>
    <t xml:space="preserve">Управленческие расходы </t>
  </si>
  <si>
    <t>Непредвиденные расходы</t>
  </si>
  <si>
    <t>Обучение персонала</t>
  </si>
  <si>
    <t>Спецодежда для обслуживающего персонала</t>
  </si>
  <si>
    <t xml:space="preserve">Юридические услуги, госпошлины </t>
  </si>
  <si>
    <t>Обслуживание и ремонт видеонаблюдения</t>
  </si>
  <si>
    <t>Обслуживание сайта ТСЖ</t>
  </si>
  <si>
    <t>Страхование лифтов</t>
  </si>
  <si>
    <t>Обслуживание и ремонт систем доступа (калитки, двери, шлаг, ворота)</t>
  </si>
  <si>
    <t>на взносы собственников в мес</t>
  </si>
  <si>
    <t>за счет ком. деятельности в год</t>
  </si>
  <si>
    <t>на взносы собственников в год</t>
  </si>
  <si>
    <t>_________________ А.В.Федченко</t>
  </si>
  <si>
    <t>Техобслуживание систем противопожарной защиты</t>
  </si>
  <si>
    <t>Текущий ремонт общедолевой собственности</t>
  </si>
  <si>
    <t>Электроэнергия паркинга</t>
  </si>
  <si>
    <t>Начисление на отпускные 20,2%</t>
  </si>
  <si>
    <t xml:space="preserve">Отпускные </t>
  </si>
  <si>
    <t xml:space="preserve">Благоустройство </t>
  </si>
  <si>
    <t>Дифицит бюджета:</t>
  </si>
  <si>
    <t xml:space="preserve">    диспетчеры (3 шт.ед.)</t>
  </si>
  <si>
    <t xml:space="preserve">    слесарь-сантехник (2 шт.ед.)</t>
  </si>
  <si>
    <t xml:space="preserve">    электрик (2 шт.ед.)</t>
  </si>
  <si>
    <t xml:space="preserve">    уборщицы (4 шт.ед.)</t>
  </si>
  <si>
    <t xml:space="preserve">    дворники (3 шт.ед.)</t>
  </si>
  <si>
    <t xml:space="preserve">    уборщик гаража (1 шт.ед.)</t>
  </si>
  <si>
    <t xml:space="preserve">    старший диспетчер (1 шт.ед.)</t>
  </si>
  <si>
    <t xml:space="preserve">    инженер (1 шт.ед.)</t>
  </si>
  <si>
    <t xml:space="preserve">    бухгалтер (1 шт.ед.)</t>
  </si>
  <si>
    <t xml:space="preserve">    управляющий (1 шт.ед.)</t>
  </si>
  <si>
    <t>(Протокол №____от "____"__________2018г.</t>
  </si>
  <si>
    <t>транзитные поступления моэк, мосоводоканал и тд</t>
  </si>
  <si>
    <t>СМЕТА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</si>
</sst>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1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6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0" fontId="5" fillId="0" borderId="3" xfId="0" applyFont="1" applyBorder="1" applyAlignment="1">
      <alignment horizont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2" fontId="5" fillId="0" borderId="0" xfId="0" applyNumberFormat="1" applyFont="1"/>
    <xf numFmtId="0" fontId="5" fillId="0" borderId="0" xfId="0" applyFont="1" applyBorder="1"/>
    <xf numFmtId="0" fontId="5" fillId="0" borderId="2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5" fillId="0" borderId="0" xfId="0" applyNumberFormat="1" applyFont="1"/>
    <xf numFmtId="0" fontId="5" fillId="0" borderId="0" xfId="0" applyFont="1" applyAlignment="1">
      <alignment horizontal="left"/>
    </xf>
    <xf numFmtId="2" fontId="5" fillId="0" borderId="0" xfId="0" applyNumberFormat="1" applyFont="1" applyBorder="1"/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/>
    </xf>
    <xf numFmtId="0" fontId="5" fillId="0" borderId="2" xfId="0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center"/>
    </xf>
    <xf numFmtId="4" fontId="4" fillId="0" borderId="3" xfId="1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4" fontId="4" fillId="0" borderId="3" xfId="0" applyNumberFormat="1" applyFont="1" applyBorder="1"/>
    <xf numFmtId="4" fontId="5" fillId="0" borderId="1" xfId="0" applyNumberFormat="1" applyFont="1" applyBorder="1"/>
    <xf numFmtId="0" fontId="4" fillId="0" borderId="8" xfId="0" applyFont="1" applyBorder="1" applyAlignment="1">
      <alignment horizontal="center" wrapText="1"/>
    </xf>
    <xf numFmtId="0" fontId="5" fillId="0" borderId="8" xfId="0" applyFont="1" applyBorder="1"/>
    <xf numFmtId="4" fontId="5" fillId="0" borderId="8" xfId="0" applyNumberFormat="1" applyFont="1" applyBorder="1"/>
    <xf numFmtId="4" fontId="4" fillId="0" borderId="0" xfId="0" applyNumberFormat="1" applyFont="1" applyBorder="1"/>
    <xf numFmtId="4" fontId="5" fillId="0" borderId="0" xfId="0" applyNumberFormat="1" applyFont="1" applyBorder="1"/>
    <xf numFmtId="0" fontId="5" fillId="2" borderId="7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2" fontId="4" fillId="3" borderId="21" xfId="0" applyNumberFormat="1" applyFont="1" applyFill="1" applyBorder="1" applyAlignment="1">
      <alignment horizontal="center" vertical="center" wrapText="1"/>
    </xf>
    <xf numFmtId="2" fontId="4" fillId="3" borderId="22" xfId="0" applyNumberFormat="1" applyFont="1" applyFill="1" applyBorder="1" applyAlignment="1">
      <alignment horizontal="center" vertical="center"/>
    </xf>
    <xf numFmtId="4" fontId="4" fillId="3" borderId="23" xfId="0" applyNumberFormat="1" applyFont="1" applyFill="1" applyBorder="1" applyAlignment="1">
      <alignment horizontal="center" vertical="center" wrapText="1"/>
    </xf>
    <xf numFmtId="4" fontId="4" fillId="3" borderId="24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4" fontId="5" fillId="0" borderId="25" xfId="0" applyNumberFormat="1" applyFont="1" applyFill="1" applyBorder="1" applyAlignment="1">
      <alignment horizontal="center"/>
    </xf>
    <xf numFmtId="4" fontId="4" fillId="5" borderId="6" xfId="0" applyNumberFormat="1" applyFont="1" applyFill="1" applyBorder="1" applyAlignment="1">
      <alignment horizontal="center"/>
    </xf>
    <xf numFmtId="4" fontId="4" fillId="5" borderId="23" xfId="0" applyNumberFormat="1" applyFont="1" applyFill="1" applyBorder="1"/>
    <xf numFmtId="0" fontId="4" fillId="0" borderId="7" xfId="0" applyFont="1" applyBorder="1" applyAlignment="1">
      <alignment horizontal="center" wrapText="1"/>
    </xf>
    <xf numFmtId="4" fontId="4" fillId="0" borderId="26" xfId="0" applyNumberFormat="1" applyFont="1" applyBorder="1"/>
    <xf numFmtId="4" fontId="5" fillId="0" borderId="2" xfId="0" applyNumberFormat="1" applyFont="1" applyBorder="1"/>
    <xf numFmtId="4" fontId="5" fillId="0" borderId="7" xfId="0" applyNumberFormat="1" applyFont="1" applyBorder="1"/>
    <xf numFmtId="165" fontId="4" fillId="4" borderId="23" xfId="1" applyNumberFormat="1" applyFont="1" applyFill="1" applyBorder="1" applyAlignment="1">
      <alignment horizontal="center"/>
    </xf>
    <xf numFmtId="165" fontId="4" fillId="0" borderId="3" xfId="1" applyNumberFormat="1" applyFont="1" applyFill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65" fontId="4" fillId="0" borderId="3" xfId="0" applyNumberFormat="1" applyFont="1" applyBorder="1"/>
    <xf numFmtId="165" fontId="4" fillId="0" borderId="7" xfId="0" applyNumberFormat="1" applyFont="1" applyBorder="1"/>
    <xf numFmtId="165" fontId="4" fillId="0" borderId="3" xfId="1" applyNumberFormat="1" applyFont="1" applyBorder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165" fontId="5" fillId="0" borderId="3" xfId="0" applyNumberFormat="1" applyFont="1" applyBorder="1"/>
    <xf numFmtId="165" fontId="4" fillId="0" borderId="8" xfId="0" applyNumberFormat="1" applyFont="1" applyBorder="1" applyAlignment="1">
      <alignment horizontal="center"/>
    </xf>
    <xf numFmtId="165" fontId="5" fillId="0" borderId="3" xfId="1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5" fontId="5" fillId="0" borderId="8" xfId="0" applyNumberFormat="1" applyFont="1" applyBorder="1"/>
    <xf numFmtId="165" fontId="5" fillId="0" borderId="8" xfId="1" applyNumberFormat="1" applyFont="1" applyBorder="1" applyAlignment="1">
      <alignment horizontal="center"/>
    </xf>
    <xf numFmtId="165" fontId="4" fillId="0" borderId="8" xfId="1" applyNumberFormat="1" applyFont="1" applyFill="1" applyBorder="1" applyAlignment="1">
      <alignment horizontal="center"/>
    </xf>
    <xf numFmtId="165" fontId="4" fillId="0" borderId="18" xfId="1" applyNumberFormat="1" applyFont="1" applyFill="1" applyBorder="1" applyAlignment="1">
      <alignment horizontal="center"/>
    </xf>
    <xf numFmtId="165" fontId="4" fillId="0" borderId="9" xfId="1" applyNumberFormat="1" applyFont="1" applyFill="1" applyBorder="1" applyAlignment="1">
      <alignment horizontal="center"/>
    </xf>
    <xf numFmtId="165" fontId="4" fillId="0" borderId="10" xfId="1" applyNumberFormat="1" applyFont="1" applyFill="1" applyBorder="1" applyAlignment="1">
      <alignment horizontal="center"/>
    </xf>
    <xf numFmtId="165" fontId="4" fillId="0" borderId="10" xfId="1" applyNumberFormat="1" applyFont="1" applyBorder="1" applyAlignment="1">
      <alignment horizontal="center"/>
    </xf>
    <xf numFmtId="165" fontId="5" fillId="0" borderId="10" xfId="0" applyNumberFormat="1" applyFont="1" applyBorder="1"/>
    <xf numFmtId="165" fontId="4" fillId="0" borderId="17" xfId="0" applyNumberFormat="1" applyFont="1" applyBorder="1"/>
    <xf numFmtId="0" fontId="4" fillId="0" borderId="25" xfId="0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6" fillId="0" borderId="6" xfId="0" applyFont="1" applyFill="1" applyBorder="1" applyAlignment="1">
      <alignment horizontal="right" vertical="center" wrapText="1"/>
    </xf>
    <xf numFmtId="0" fontId="6" fillId="0" borderId="6" xfId="0" applyFont="1" applyBorder="1" applyAlignment="1">
      <alignment wrapText="1"/>
    </xf>
    <xf numFmtId="4" fontId="4" fillId="4" borderId="27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right" vertical="center" wrapText="1"/>
    </xf>
    <xf numFmtId="4" fontId="4" fillId="3" borderId="22" xfId="0" applyNumberFormat="1" applyFont="1" applyFill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/>
    </xf>
    <xf numFmtId="4" fontId="5" fillId="0" borderId="1" xfId="1" applyNumberFormat="1" applyFont="1" applyBorder="1" applyAlignment="1">
      <alignment horizontal="center"/>
    </xf>
    <xf numFmtId="4" fontId="5" fillId="0" borderId="3" xfId="1" applyNumberFormat="1" applyFont="1" applyBorder="1" applyAlignment="1">
      <alignment horizontal="center"/>
    </xf>
    <xf numFmtId="4" fontId="4" fillId="0" borderId="3" xfId="1" applyNumberFormat="1" applyFont="1" applyBorder="1" applyAlignment="1">
      <alignment horizontal="center"/>
    </xf>
    <xf numFmtId="4" fontId="4" fillId="0" borderId="10" xfId="1" applyNumberFormat="1" applyFont="1" applyBorder="1" applyAlignment="1">
      <alignment horizontal="center"/>
    </xf>
    <xf numFmtId="4" fontId="4" fillId="4" borderId="23" xfId="1" applyNumberFormat="1" applyFont="1" applyFill="1" applyBorder="1" applyAlignment="1">
      <alignment horizontal="center"/>
    </xf>
    <xf numFmtId="3" fontId="5" fillId="0" borderId="0" xfId="0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61"/>
  </sheetPr>
  <dimension ref="A1:P119"/>
  <sheetViews>
    <sheetView tabSelected="1" zoomScale="125" zoomScaleNormal="125" workbookViewId="0">
      <selection activeCell="M17" sqref="M17"/>
    </sheetView>
  </sheetViews>
  <sheetFormatPr baseColWidth="10" defaultColWidth="9.1640625" defaultRowHeight="16"/>
  <cols>
    <col min="1" max="1" width="6.33203125" style="1" customWidth="1"/>
    <col min="2" max="2" width="40.5" style="1" customWidth="1"/>
    <col min="3" max="3" width="14.5" style="1" customWidth="1"/>
    <col min="4" max="4" width="5.1640625" style="1" customWidth="1"/>
    <col min="5" max="5" width="2.33203125" style="1" customWidth="1"/>
    <col min="6" max="6" width="12.6640625" style="1" customWidth="1"/>
    <col min="7" max="7" width="3.83203125" style="1" customWidth="1"/>
    <col min="8" max="8" width="23.1640625" style="2" customWidth="1"/>
    <col min="9" max="9" width="21.6640625" style="2" customWidth="1"/>
    <col min="10" max="11" width="16.33203125" style="1" hidden="1" customWidth="1"/>
    <col min="12" max="12" width="13" style="1" hidden="1" customWidth="1"/>
    <col min="13" max="13" width="13.5" style="1" customWidth="1"/>
    <col min="14" max="14" width="14.5" style="1" customWidth="1"/>
    <col min="15" max="16" width="9.1640625" style="127"/>
    <col min="17" max="16384" width="9.1640625" style="1"/>
  </cols>
  <sheetData>
    <row r="1" spans="1:16" ht="15" customHeight="1">
      <c r="A1" s="5"/>
      <c r="B1" s="11"/>
      <c r="C1" s="5"/>
      <c r="D1" s="5"/>
      <c r="E1" s="5"/>
      <c r="F1" s="5"/>
      <c r="G1" s="5"/>
      <c r="H1" s="109" t="s">
        <v>32</v>
      </c>
      <c r="I1" s="109"/>
      <c r="J1" s="13"/>
      <c r="K1" s="13"/>
    </row>
    <row r="2" spans="1:16" ht="15.75" customHeight="1">
      <c r="A2" s="5"/>
      <c r="B2" s="11"/>
      <c r="C2" s="5"/>
      <c r="D2" s="5"/>
      <c r="E2" s="5"/>
      <c r="F2" s="5"/>
      <c r="G2" s="5"/>
      <c r="H2" s="109" t="s">
        <v>33</v>
      </c>
      <c r="I2" s="109"/>
      <c r="J2" s="13"/>
      <c r="K2" s="13"/>
    </row>
    <row r="3" spans="1:16" ht="14.25" customHeight="1">
      <c r="A3" s="5"/>
      <c r="B3" s="11"/>
      <c r="C3" s="5"/>
      <c r="D3" s="5"/>
      <c r="E3" s="5"/>
      <c r="F3" s="5"/>
      <c r="G3" s="5"/>
      <c r="H3" s="109" t="s">
        <v>1</v>
      </c>
      <c r="I3" s="109"/>
      <c r="J3" s="13"/>
      <c r="K3" s="13"/>
    </row>
    <row r="4" spans="1:16" ht="14.25" customHeight="1">
      <c r="A4" s="5"/>
      <c r="B4" s="11"/>
      <c r="C4" s="5"/>
      <c r="D4" s="5"/>
      <c r="E4" s="5"/>
      <c r="F4" s="5"/>
      <c r="G4" s="5"/>
      <c r="H4" s="109" t="s">
        <v>64</v>
      </c>
      <c r="I4" s="109"/>
      <c r="J4" s="13"/>
      <c r="K4" s="13"/>
    </row>
    <row r="5" spans="1:16" ht="14.25" customHeight="1">
      <c r="A5" s="5"/>
      <c r="B5" s="11"/>
      <c r="C5" s="5"/>
      <c r="D5" s="5"/>
      <c r="E5" s="5"/>
      <c r="F5" s="5"/>
      <c r="G5" s="5"/>
      <c r="H5" s="109" t="s">
        <v>0</v>
      </c>
      <c r="I5" s="109"/>
      <c r="J5" s="13"/>
      <c r="K5" s="13"/>
    </row>
    <row r="6" spans="1:16" ht="14.25" customHeight="1">
      <c r="A6" s="5"/>
      <c r="B6" s="11"/>
      <c r="C6" s="5"/>
      <c r="D6" s="5"/>
      <c r="E6" s="5"/>
      <c r="F6" s="5"/>
      <c r="G6" s="5"/>
      <c r="H6" s="109" t="s">
        <v>46</v>
      </c>
      <c r="I6" s="109"/>
      <c r="J6" s="13"/>
      <c r="K6" s="13"/>
    </row>
    <row r="7" spans="1:16" ht="14.25" customHeight="1">
      <c r="A7" s="5"/>
      <c r="B7" s="5"/>
      <c r="C7" s="5"/>
      <c r="D7" s="5"/>
      <c r="E7" s="5"/>
      <c r="F7" s="5"/>
      <c r="G7" s="5"/>
      <c r="H7" s="12"/>
      <c r="I7" s="5"/>
      <c r="J7" s="13"/>
      <c r="K7" s="13"/>
    </row>
    <row r="8" spans="1:16">
      <c r="A8" s="110" t="s">
        <v>66</v>
      </c>
      <c r="B8" s="111"/>
      <c r="C8" s="111"/>
      <c r="D8" s="111"/>
      <c r="E8" s="111"/>
      <c r="F8" s="111"/>
      <c r="G8" s="111"/>
      <c r="H8" s="111"/>
      <c r="I8" s="111"/>
      <c r="J8" s="5"/>
      <c r="K8" s="5"/>
    </row>
    <row r="9" spans="1:16">
      <c r="A9" s="112" t="s">
        <v>1</v>
      </c>
      <c r="B9" s="113"/>
      <c r="C9" s="113"/>
      <c r="D9" s="113"/>
      <c r="E9" s="113"/>
      <c r="F9" s="113"/>
      <c r="G9" s="113"/>
      <c r="H9" s="113"/>
      <c r="I9" s="113"/>
      <c r="J9" s="5"/>
      <c r="K9" s="5"/>
    </row>
    <row r="10" spans="1:16">
      <c r="A10" s="112"/>
      <c r="B10" s="113"/>
      <c r="C10" s="113"/>
      <c r="D10" s="113"/>
      <c r="E10" s="113"/>
      <c r="F10" s="113"/>
      <c r="G10" s="113"/>
      <c r="H10" s="113"/>
      <c r="I10" s="113"/>
      <c r="J10" s="5"/>
      <c r="K10" s="5"/>
    </row>
    <row r="11" spans="1:16" ht="33" customHeight="1" thickBot="1">
      <c r="A11" s="39"/>
      <c r="B11" s="73" t="s">
        <v>21</v>
      </c>
      <c r="C11" s="62" t="s">
        <v>17</v>
      </c>
      <c r="D11" s="62"/>
      <c r="E11" s="62"/>
      <c r="F11" s="62" t="s">
        <v>18</v>
      </c>
      <c r="G11" s="63"/>
      <c r="H11" s="64" t="s">
        <v>23</v>
      </c>
      <c r="I11" s="65" t="s">
        <v>24</v>
      </c>
      <c r="J11" s="17">
        <f>F12+F13</f>
        <v>27952.1</v>
      </c>
      <c r="L11" s="42" t="s">
        <v>28</v>
      </c>
    </row>
    <row r="12" spans="1:16" ht="17.25" customHeight="1">
      <c r="A12" s="3"/>
      <c r="B12" s="14" t="s">
        <v>7</v>
      </c>
      <c r="C12" s="21">
        <v>35</v>
      </c>
      <c r="D12" s="20" t="s">
        <v>12</v>
      </c>
      <c r="E12" s="4" t="s">
        <v>13</v>
      </c>
      <c r="F12" s="22">
        <f>23741.7-312</f>
        <v>23429.7</v>
      </c>
      <c r="G12" s="20"/>
      <c r="H12" s="32">
        <f>C12*F12</f>
        <v>820039.5</v>
      </c>
      <c r="I12" s="32">
        <f>H12*12</f>
        <v>9840474</v>
      </c>
      <c r="J12" s="5">
        <v>0.84</v>
      </c>
      <c r="K12" s="18">
        <f>F12/J11</f>
        <v>0.8382089360012307</v>
      </c>
      <c r="L12" s="1">
        <f>H12/H15</f>
        <v>0.65385582934228059</v>
      </c>
      <c r="M12" s="32">
        <f>H12*K12</f>
        <v>687364.4367739812</v>
      </c>
      <c r="N12" s="32">
        <f>M12*12</f>
        <v>8248373.2412877744</v>
      </c>
      <c r="O12" s="127">
        <f>100-M12/H12*100</f>
        <v>16.179106399876929</v>
      </c>
      <c r="P12" s="127">
        <f>100-N12/I12*100</f>
        <v>16.179106399876929</v>
      </c>
    </row>
    <row r="13" spans="1:16" ht="17.25" customHeight="1">
      <c r="A13" s="3"/>
      <c r="B13" s="14" t="s">
        <v>8</v>
      </c>
      <c r="C13" s="21">
        <v>50</v>
      </c>
      <c r="D13" s="20" t="s">
        <v>12</v>
      </c>
      <c r="E13" s="4" t="s">
        <v>13</v>
      </c>
      <c r="F13" s="22">
        <v>4522.3999999999996</v>
      </c>
      <c r="G13" s="20"/>
      <c r="H13" s="24">
        <f>C13*F13</f>
        <v>226119.99999999997</v>
      </c>
      <c r="I13" s="24">
        <f>H13*12</f>
        <v>2713439.9999999995</v>
      </c>
      <c r="J13" s="5">
        <v>0.16</v>
      </c>
      <c r="K13" s="18">
        <f>F13/J11</f>
        <v>0.16179106399876933</v>
      </c>
      <c r="L13" s="1">
        <f>H13/H15</f>
        <v>0.18029604687442066</v>
      </c>
      <c r="M13" s="24">
        <v>203108</v>
      </c>
      <c r="N13" s="24">
        <f>M13*12</f>
        <v>2437296</v>
      </c>
      <c r="O13" s="127">
        <f t="shared" ref="O13:O55" si="0">100-M13/H13*100</f>
        <v>10.176897222713592</v>
      </c>
      <c r="P13" s="127">
        <f t="shared" ref="P13:P55" si="1">100-N13/I13*100</f>
        <v>10.176897222713592</v>
      </c>
    </row>
    <row r="14" spans="1:16" ht="17.25" customHeight="1">
      <c r="A14" s="3"/>
      <c r="B14" s="14" t="s">
        <v>9</v>
      </c>
      <c r="C14" s="21">
        <v>1300</v>
      </c>
      <c r="D14" s="20" t="s">
        <v>12</v>
      </c>
      <c r="E14" s="4" t="s">
        <v>13</v>
      </c>
      <c r="F14" s="22">
        <v>160</v>
      </c>
      <c r="G14" s="20"/>
      <c r="H14" s="24">
        <f>C14*F14</f>
        <v>208000</v>
      </c>
      <c r="I14" s="24">
        <f>H14*12</f>
        <v>2496000</v>
      </c>
      <c r="J14" s="5"/>
      <c r="L14" s="1">
        <f>H14/H15</f>
        <v>0.16584812378329869</v>
      </c>
      <c r="M14" s="24">
        <v>176000</v>
      </c>
      <c r="N14" s="24">
        <f>M14*12</f>
        <v>2112000</v>
      </c>
      <c r="O14" s="127">
        <f t="shared" si="0"/>
        <v>15.384615384615387</v>
      </c>
      <c r="P14" s="127">
        <f t="shared" si="1"/>
        <v>15.384615384615387</v>
      </c>
    </row>
    <row r="15" spans="1:16" ht="17">
      <c r="A15" s="3"/>
      <c r="B15" s="40" t="s">
        <v>20</v>
      </c>
      <c r="C15" s="21"/>
      <c r="D15" s="4"/>
      <c r="E15" s="4"/>
      <c r="F15" s="4"/>
      <c r="G15" s="4"/>
      <c r="H15" s="72">
        <f>SUM(H12:H14)</f>
        <v>1254159.5</v>
      </c>
      <c r="I15" s="72">
        <f>H15*12</f>
        <v>15049914</v>
      </c>
      <c r="J15" s="5"/>
      <c r="M15" s="72">
        <f>SUM(M12:M14)</f>
        <v>1066472.4367739812</v>
      </c>
      <c r="N15" s="72">
        <f>M15*12</f>
        <v>12797669.241287775</v>
      </c>
      <c r="O15" s="127">
        <f t="shared" si="0"/>
        <v>14.965166968477192</v>
      </c>
      <c r="P15" s="127">
        <f t="shared" si="1"/>
        <v>14.965166968477192</v>
      </c>
    </row>
    <row r="16" spans="1:16" ht="35" thickBot="1">
      <c r="A16" s="3"/>
      <c r="B16" s="14" t="s">
        <v>10</v>
      </c>
      <c r="C16" s="21">
        <v>250000</v>
      </c>
      <c r="D16" s="4" t="s">
        <v>12</v>
      </c>
      <c r="E16" s="4" t="s">
        <v>14</v>
      </c>
      <c r="F16" s="23">
        <v>0.06</v>
      </c>
      <c r="G16" s="4" t="s">
        <v>15</v>
      </c>
      <c r="H16" s="31">
        <f>C16-C16*6%</f>
        <v>235000</v>
      </c>
      <c r="I16" s="31">
        <f>H16*12</f>
        <v>2820000</v>
      </c>
      <c r="J16" s="5"/>
      <c r="M16" s="31">
        <v>298901.2</v>
      </c>
      <c r="N16" s="31">
        <f>M16*12</f>
        <v>3586814.4000000004</v>
      </c>
      <c r="O16" s="127">
        <f t="shared" si="0"/>
        <v>-27.191999999999993</v>
      </c>
      <c r="P16" s="127">
        <f t="shared" si="1"/>
        <v>-27.192000000000021</v>
      </c>
    </row>
    <row r="17" spans="1:16" ht="18" thickBot="1">
      <c r="A17" s="3"/>
      <c r="B17" s="43" t="s">
        <v>11</v>
      </c>
      <c r="C17" s="22"/>
      <c r="D17" s="4"/>
      <c r="E17" s="4"/>
      <c r="F17" s="4"/>
      <c r="G17" s="4"/>
      <c r="H17" s="70">
        <f>H15+H16</f>
        <v>1489159.5</v>
      </c>
      <c r="I17" s="71">
        <f>I15+I16</f>
        <v>17869914</v>
      </c>
      <c r="J17" s="17">
        <f>H17*12</f>
        <v>17869914</v>
      </c>
      <c r="M17" s="70">
        <f>M15+M16</f>
        <v>1365373.6367739812</v>
      </c>
      <c r="N17" s="71">
        <f>N15+N16</f>
        <v>16384483.641287776</v>
      </c>
      <c r="O17" s="127">
        <f t="shared" si="0"/>
        <v>8.3124650667721625</v>
      </c>
      <c r="P17" s="127">
        <f t="shared" si="1"/>
        <v>8.3124650667721482</v>
      </c>
    </row>
    <row r="18" spans="1:16" ht="35" thickBot="1">
      <c r="A18" s="34"/>
      <c r="B18" s="35" t="s">
        <v>65</v>
      </c>
      <c r="C18" s="36"/>
      <c r="D18" s="37"/>
      <c r="E18" s="37"/>
      <c r="F18" s="37"/>
      <c r="G18" s="37"/>
      <c r="H18" s="38"/>
      <c r="I18" s="38"/>
      <c r="J18" s="5"/>
      <c r="M18" s="38"/>
      <c r="N18" s="38"/>
    </row>
    <row r="19" spans="1:16" ht="44.25" customHeight="1">
      <c r="A19" s="44"/>
      <c r="B19" s="74" t="s">
        <v>19</v>
      </c>
      <c r="C19" s="66"/>
      <c r="D19" s="66"/>
      <c r="E19" s="66"/>
      <c r="F19" s="66"/>
      <c r="G19" s="67"/>
      <c r="H19" s="68" t="s">
        <v>25</v>
      </c>
      <c r="I19" s="69" t="s">
        <v>26</v>
      </c>
      <c r="J19" s="49" t="s">
        <v>43</v>
      </c>
      <c r="K19" s="46" t="s">
        <v>45</v>
      </c>
      <c r="L19" s="78" t="s">
        <v>44</v>
      </c>
      <c r="M19" s="68" t="s">
        <v>25</v>
      </c>
      <c r="N19" s="120" t="s">
        <v>26</v>
      </c>
    </row>
    <row r="20" spans="1:16" ht="17">
      <c r="A20" s="33">
        <v>1</v>
      </c>
      <c r="B20" s="54" t="s">
        <v>2</v>
      </c>
      <c r="C20" s="55"/>
      <c r="D20" s="55"/>
      <c r="E20" s="55"/>
      <c r="F20" s="55"/>
      <c r="G20" s="56"/>
      <c r="H20" s="83">
        <v>50000</v>
      </c>
      <c r="I20" s="84">
        <f t="shared" ref="I20:I26" si="2">H20*12</f>
        <v>600000</v>
      </c>
      <c r="J20" s="85" t="e">
        <f>#REF!</f>
        <v>#REF!</v>
      </c>
      <c r="K20" s="86" t="e">
        <f t="shared" ref="K20:K27" si="3">J20*12</f>
        <v>#REF!</v>
      </c>
      <c r="L20" s="87" t="e">
        <f t="shared" ref="L20:L27" si="4">I20-K20</f>
        <v>#REF!</v>
      </c>
      <c r="M20" s="83">
        <v>60291.42</v>
      </c>
      <c r="N20" s="121">
        <f t="shared" ref="N20:N26" si="5">M20*12</f>
        <v>723497.04</v>
      </c>
      <c r="O20" s="127">
        <f t="shared" si="0"/>
        <v>-20.58283999999999</v>
      </c>
      <c r="P20" s="127">
        <f t="shared" si="1"/>
        <v>-20.582840000000019</v>
      </c>
    </row>
    <row r="21" spans="1:16" ht="17">
      <c r="A21" s="15">
        <f t="shared" ref="A21:A27" si="6">A20+1</f>
        <v>2</v>
      </c>
      <c r="B21" s="57" t="s">
        <v>3</v>
      </c>
      <c r="C21" s="29"/>
      <c r="D21" s="29"/>
      <c r="E21" s="29"/>
      <c r="F21" s="29"/>
      <c r="G21" s="58"/>
      <c r="H21" s="83">
        <v>26000</v>
      </c>
      <c r="I21" s="84">
        <f t="shared" si="2"/>
        <v>312000</v>
      </c>
      <c r="J21" s="85" t="e">
        <f>#REF!</f>
        <v>#REF!</v>
      </c>
      <c r="K21" s="86" t="e">
        <f t="shared" si="3"/>
        <v>#REF!</v>
      </c>
      <c r="L21" s="87" t="e">
        <f t="shared" si="4"/>
        <v>#REF!</v>
      </c>
      <c r="M21" s="83">
        <v>24433.58</v>
      </c>
      <c r="N21" s="121">
        <f t="shared" si="5"/>
        <v>293202.96000000002</v>
      </c>
      <c r="O21" s="127">
        <f t="shared" si="0"/>
        <v>6.0246923076923053</v>
      </c>
      <c r="P21" s="127">
        <f t="shared" si="1"/>
        <v>6.0246923076923053</v>
      </c>
    </row>
    <row r="22" spans="1:16" ht="17">
      <c r="A22" s="15">
        <f t="shared" si="6"/>
        <v>3</v>
      </c>
      <c r="B22" s="59" t="s">
        <v>30</v>
      </c>
      <c r="C22" s="7"/>
      <c r="D22" s="7"/>
      <c r="E22" s="7"/>
      <c r="F22" s="7"/>
      <c r="G22" s="60"/>
      <c r="H22" s="88">
        <v>350000</v>
      </c>
      <c r="I22" s="84">
        <f>H22*12</f>
        <v>4200000</v>
      </c>
      <c r="J22" s="85" t="e">
        <f>#REF!+#REF!+#REF!</f>
        <v>#REF!</v>
      </c>
      <c r="K22" s="86" t="e">
        <f t="shared" si="3"/>
        <v>#REF!</v>
      </c>
      <c r="L22" s="87" t="e">
        <f t="shared" si="4"/>
        <v>#REF!</v>
      </c>
      <c r="M22" s="88">
        <f>312000+18000</f>
        <v>330000</v>
      </c>
      <c r="N22" s="121">
        <f>M22*12</f>
        <v>3960000</v>
      </c>
      <c r="O22" s="127">
        <f t="shared" si="0"/>
        <v>5.7142857142857224</v>
      </c>
      <c r="P22" s="127">
        <f t="shared" si="1"/>
        <v>5.7142857142857224</v>
      </c>
    </row>
    <row r="23" spans="1:16" ht="17">
      <c r="A23" s="15">
        <f t="shared" si="6"/>
        <v>4</v>
      </c>
      <c r="B23" s="25" t="s">
        <v>4</v>
      </c>
      <c r="C23" s="10"/>
      <c r="D23" s="10"/>
      <c r="E23" s="10"/>
      <c r="F23" s="10"/>
      <c r="G23" s="26"/>
      <c r="H23" s="83">
        <v>60000</v>
      </c>
      <c r="I23" s="84">
        <f t="shared" si="2"/>
        <v>720000</v>
      </c>
      <c r="J23" s="85" t="e">
        <f>#REF!+#REF!</f>
        <v>#REF!</v>
      </c>
      <c r="K23" s="86" t="e">
        <f t="shared" si="3"/>
        <v>#REF!</v>
      </c>
      <c r="L23" s="87" t="e">
        <f t="shared" si="4"/>
        <v>#REF!</v>
      </c>
      <c r="M23" s="83">
        <v>42000</v>
      </c>
      <c r="N23" s="121">
        <f t="shared" si="5"/>
        <v>504000</v>
      </c>
      <c r="O23" s="127">
        <f t="shared" si="0"/>
        <v>30</v>
      </c>
      <c r="P23" s="127">
        <f t="shared" si="1"/>
        <v>30</v>
      </c>
    </row>
    <row r="24" spans="1:16">
      <c r="A24" s="15">
        <f t="shared" si="6"/>
        <v>5</v>
      </c>
      <c r="B24" s="114" t="s">
        <v>49</v>
      </c>
      <c r="C24" s="115"/>
      <c r="D24" s="115"/>
      <c r="E24" s="115"/>
      <c r="F24" s="115"/>
      <c r="G24" s="118"/>
      <c r="H24" s="83">
        <v>51000</v>
      </c>
      <c r="I24" s="84">
        <f t="shared" si="2"/>
        <v>612000</v>
      </c>
      <c r="J24" s="85" t="e">
        <f>#REF!</f>
        <v>#REF!</v>
      </c>
      <c r="K24" s="86" t="e">
        <f t="shared" si="3"/>
        <v>#REF!</v>
      </c>
      <c r="L24" s="87" t="e">
        <f t="shared" si="4"/>
        <v>#REF!</v>
      </c>
      <c r="M24" s="83">
        <v>46000</v>
      </c>
      <c r="N24" s="121">
        <f t="shared" si="5"/>
        <v>552000</v>
      </c>
      <c r="O24" s="127">
        <f t="shared" si="0"/>
        <v>9.8039215686274446</v>
      </c>
      <c r="P24" s="127">
        <f t="shared" si="1"/>
        <v>9.8039215686274446</v>
      </c>
    </row>
    <row r="25" spans="1:16" ht="16.5" customHeight="1">
      <c r="A25" s="15">
        <f t="shared" si="6"/>
        <v>6</v>
      </c>
      <c r="B25" s="114" t="s">
        <v>47</v>
      </c>
      <c r="C25" s="115"/>
      <c r="D25" s="8"/>
      <c r="E25" s="8"/>
      <c r="F25" s="8"/>
      <c r="G25" s="61"/>
      <c r="H25" s="83">
        <v>22000</v>
      </c>
      <c r="I25" s="84">
        <f t="shared" si="2"/>
        <v>264000</v>
      </c>
      <c r="J25" s="89" t="e">
        <f>#REF!</f>
        <v>#REF!</v>
      </c>
      <c r="K25" s="86" t="e">
        <f t="shared" si="3"/>
        <v>#REF!</v>
      </c>
      <c r="L25" s="87" t="e">
        <f t="shared" si="4"/>
        <v>#REF!</v>
      </c>
      <c r="M25" s="83">
        <v>22000</v>
      </c>
      <c r="N25" s="121">
        <f t="shared" si="5"/>
        <v>264000</v>
      </c>
      <c r="O25" s="127">
        <f t="shared" si="0"/>
        <v>0</v>
      </c>
      <c r="P25" s="127">
        <f t="shared" si="1"/>
        <v>0</v>
      </c>
    </row>
    <row r="26" spans="1:16" ht="15.75" customHeight="1">
      <c r="A26" s="15">
        <f t="shared" si="6"/>
        <v>7</v>
      </c>
      <c r="B26" s="114" t="s">
        <v>39</v>
      </c>
      <c r="C26" s="115"/>
      <c r="D26" s="115"/>
      <c r="E26" s="115"/>
      <c r="F26" s="115"/>
      <c r="G26" s="118"/>
      <c r="H26" s="83">
        <v>25000</v>
      </c>
      <c r="I26" s="84">
        <f t="shared" si="2"/>
        <v>300000</v>
      </c>
      <c r="J26" s="85" t="e">
        <f>#REF!</f>
        <v>#REF!</v>
      </c>
      <c r="K26" s="90" t="e">
        <f t="shared" si="3"/>
        <v>#REF!</v>
      </c>
      <c r="L26" s="87" t="e">
        <f t="shared" si="4"/>
        <v>#REF!</v>
      </c>
      <c r="M26" s="83">
        <v>25000</v>
      </c>
      <c r="N26" s="121">
        <f t="shared" si="5"/>
        <v>300000</v>
      </c>
      <c r="O26" s="127">
        <f t="shared" si="0"/>
        <v>0</v>
      </c>
      <c r="P26" s="127">
        <f t="shared" si="1"/>
        <v>0</v>
      </c>
    </row>
    <row r="27" spans="1:16" ht="17.25" customHeight="1">
      <c r="A27" s="15">
        <f t="shared" si="6"/>
        <v>8</v>
      </c>
      <c r="B27" s="14" t="s">
        <v>16</v>
      </c>
      <c r="C27" s="8"/>
      <c r="D27" s="8"/>
      <c r="E27" s="8"/>
      <c r="F27" s="8"/>
      <c r="G27" s="61"/>
      <c r="H27" s="88">
        <v>575000</v>
      </c>
      <c r="I27" s="84">
        <f>H27*12+334600</f>
        <v>7234600</v>
      </c>
      <c r="J27" s="91" t="e">
        <f>J29+J30+J31+J32+J33+J34+J35+J36+J37+J38</f>
        <v>#REF!</v>
      </c>
      <c r="K27" s="86" t="e">
        <f t="shared" si="3"/>
        <v>#REF!</v>
      </c>
      <c r="L27" s="87" t="e">
        <f t="shared" si="4"/>
        <v>#REF!</v>
      </c>
      <c r="M27" s="88">
        <f>M29+M30+M31+M32+M33+M34+M35+M36+M37+M38+27883.33</f>
        <v>530298.32999999996</v>
      </c>
      <c r="N27" s="121">
        <f>M27*12+334600</f>
        <v>6698179.959999999</v>
      </c>
      <c r="O27" s="127">
        <f t="shared" si="0"/>
        <v>7.7742034782608727</v>
      </c>
      <c r="P27" s="127">
        <f t="shared" si="1"/>
        <v>7.4146468360379458</v>
      </c>
    </row>
    <row r="28" spans="1:16" ht="17" hidden="1">
      <c r="A28" s="15"/>
      <c r="B28" s="14" t="s">
        <v>6</v>
      </c>
      <c r="C28" s="8"/>
      <c r="D28" s="8"/>
      <c r="E28" s="8"/>
      <c r="F28" s="8"/>
      <c r="G28" s="61"/>
      <c r="H28" s="92"/>
      <c r="I28" s="93"/>
      <c r="J28" s="94"/>
      <c r="K28" s="86"/>
      <c r="L28" s="87"/>
      <c r="M28" s="92"/>
      <c r="N28" s="122"/>
      <c r="O28" s="127" t="e">
        <f t="shared" si="0"/>
        <v>#DIV/0!</v>
      </c>
      <c r="P28" s="127" t="e">
        <f t="shared" si="1"/>
        <v>#DIV/0!</v>
      </c>
    </row>
    <row r="29" spans="1:16" ht="16.5" hidden="1" customHeight="1">
      <c r="A29" s="15"/>
      <c r="B29" s="116" t="s">
        <v>63</v>
      </c>
      <c r="C29" s="117"/>
      <c r="D29" s="117"/>
      <c r="E29" s="8"/>
      <c r="F29" s="8"/>
      <c r="G29" s="61"/>
      <c r="H29" s="92">
        <v>65057</v>
      </c>
      <c r="I29" s="92">
        <f t="shared" ref="I29:I39" si="7">H29*12</f>
        <v>780684</v>
      </c>
      <c r="J29" s="95" t="e">
        <f>#REF!+#REF!</f>
        <v>#REF!</v>
      </c>
      <c r="K29" s="88"/>
      <c r="L29" s="87"/>
      <c r="M29" s="92">
        <v>65057</v>
      </c>
      <c r="N29" s="123">
        <f t="shared" ref="N29:N39" si="8">M29*12</f>
        <v>780684</v>
      </c>
      <c r="O29" s="127">
        <f t="shared" si="0"/>
        <v>0</v>
      </c>
      <c r="P29" s="127">
        <f t="shared" si="1"/>
        <v>0</v>
      </c>
    </row>
    <row r="30" spans="1:16" ht="17" hidden="1">
      <c r="A30" s="15"/>
      <c r="B30" s="14" t="s">
        <v>62</v>
      </c>
      <c r="C30" s="8"/>
      <c r="D30" s="8"/>
      <c r="E30" s="8"/>
      <c r="F30" s="8"/>
      <c r="G30" s="61"/>
      <c r="H30" s="92">
        <v>51379</v>
      </c>
      <c r="I30" s="92">
        <f t="shared" si="7"/>
        <v>616548</v>
      </c>
      <c r="J30" s="95" t="e">
        <f>#REF!+#REF!</f>
        <v>#REF!</v>
      </c>
      <c r="K30" s="88"/>
      <c r="L30" s="87"/>
      <c r="M30" s="92">
        <v>51379</v>
      </c>
      <c r="N30" s="123">
        <f t="shared" si="8"/>
        <v>616548</v>
      </c>
      <c r="O30" s="127">
        <f t="shared" si="0"/>
        <v>0</v>
      </c>
      <c r="P30" s="127">
        <f t="shared" si="1"/>
        <v>0</v>
      </c>
    </row>
    <row r="31" spans="1:16" ht="17" hidden="1">
      <c r="A31" s="15"/>
      <c r="B31" s="14" t="s">
        <v>61</v>
      </c>
      <c r="C31" s="41"/>
      <c r="D31" s="8"/>
      <c r="E31" s="8"/>
      <c r="F31" s="8"/>
      <c r="G31" s="61"/>
      <c r="H31" s="92">
        <v>51379</v>
      </c>
      <c r="I31" s="92">
        <f t="shared" si="7"/>
        <v>616548</v>
      </c>
      <c r="J31" s="95" t="e">
        <f>#REF!+#REF!</f>
        <v>#REF!</v>
      </c>
      <c r="K31" s="88"/>
      <c r="L31" s="87"/>
      <c r="M31" s="92">
        <v>51379</v>
      </c>
      <c r="N31" s="123">
        <f t="shared" si="8"/>
        <v>616548</v>
      </c>
      <c r="O31" s="127">
        <f t="shared" si="0"/>
        <v>0</v>
      </c>
      <c r="P31" s="127">
        <f t="shared" si="1"/>
        <v>0</v>
      </c>
    </row>
    <row r="32" spans="1:16" ht="17" hidden="1">
      <c r="A32" s="15"/>
      <c r="B32" s="14" t="s">
        <v>60</v>
      </c>
      <c r="C32" s="41"/>
      <c r="D32" s="8"/>
      <c r="E32" s="8"/>
      <c r="F32" s="8"/>
      <c r="G32" s="61"/>
      <c r="H32" s="92">
        <v>21609</v>
      </c>
      <c r="I32" s="92">
        <f t="shared" si="7"/>
        <v>259308</v>
      </c>
      <c r="J32" s="95" t="e">
        <f>#REF!</f>
        <v>#REF!</v>
      </c>
      <c r="K32" s="88"/>
      <c r="L32" s="87"/>
      <c r="M32" s="92">
        <v>21609</v>
      </c>
      <c r="N32" s="123">
        <f t="shared" si="8"/>
        <v>259308</v>
      </c>
      <c r="O32" s="127">
        <f t="shared" si="0"/>
        <v>0</v>
      </c>
      <c r="P32" s="127">
        <f t="shared" si="1"/>
        <v>0</v>
      </c>
    </row>
    <row r="33" spans="1:16" ht="17" hidden="1">
      <c r="A33" s="15"/>
      <c r="B33" s="14" t="s">
        <v>54</v>
      </c>
      <c r="C33" s="8"/>
      <c r="D33" s="8"/>
      <c r="E33" s="8"/>
      <c r="F33" s="8"/>
      <c r="G33" s="61"/>
      <c r="H33" s="92">
        <f>19425*3</f>
        <v>58275</v>
      </c>
      <c r="I33" s="92">
        <f t="shared" si="7"/>
        <v>699300</v>
      </c>
      <c r="J33" s="95" t="e">
        <f>#REF!</f>
        <v>#REF!</v>
      </c>
      <c r="K33" s="88"/>
      <c r="L33" s="87"/>
      <c r="M33" s="92">
        <f>19425*3</f>
        <v>58275</v>
      </c>
      <c r="N33" s="123">
        <f t="shared" si="8"/>
        <v>699300</v>
      </c>
      <c r="O33" s="127">
        <f t="shared" si="0"/>
        <v>0</v>
      </c>
      <c r="P33" s="127">
        <f t="shared" si="1"/>
        <v>0</v>
      </c>
    </row>
    <row r="34" spans="1:16" ht="17" hidden="1">
      <c r="A34" s="15"/>
      <c r="B34" s="14" t="s">
        <v>55</v>
      </c>
      <c r="C34" s="8"/>
      <c r="D34" s="8"/>
      <c r="E34" s="8"/>
      <c r="F34" s="8"/>
      <c r="G34" s="61"/>
      <c r="H34" s="92">
        <f>26897*2</f>
        <v>53794</v>
      </c>
      <c r="I34" s="92">
        <f t="shared" si="7"/>
        <v>645528</v>
      </c>
      <c r="J34" s="95" t="e">
        <f>#REF!+#REF!</f>
        <v>#REF!</v>
      </c>
      <c r="K34" s="88"/>
      <c r="L34" s="87"/>
      <c r="M34" s="92">
        <f>26897*2</f>
        <v>53794</v>
      </c>
      <c r="N34" s="123">
        <f t="shared" si="8"/>
        <v>645528</v>
      </c>
      <c r="O34" s="127">
        <f t="shared" si="0"/>
        <v>0</v>
      </c>
      <c r="P34" s="127">
        <f t="shared" si="1"/>
        <v>0</v>
      </c>
    </row>
    <row r="35" spans="1:16" ht="17" hidden="1">
      <c r="A35" s="15"/>
      <c r="B35" s="14" t="s">
        <v>56</v>
      </c>
      <c r="C35" s="8"/>
      <c r="D35" s="8"/>
      <c r="E35" s="8"/>
      <c r="F35" s="8"/>
      <c r="G35" s="61"/>
      <c r="H35" s="92">
        <f>26897*2</f>
        <v>53794</v>
      </c>
      <c r="I35" s="92">
        <f t="shared" si="7"/>
        <v>645528</v>
      </c>
      <c r="J35" s="95" t="e">
        <f>#REF!+#REF!</f>
        <v>#REF!</v>
      </c>
      <c r="K35" s="88"/>
      <c r="L35" s="87"/>
      <c r="M35" s="92">
        <f>26897*2</f>
        <v>53794</v>
      </c>
      <c r="N35" s="123">
        <f t="shared" si="8"/>
        <v>645528</v>
      </c>
      <c r="O35" s="127">
        <f t="shared" si="0"/>
        <v>0</v>
      </c>
      <c r="P35" s="127">
        <f t="shared" si="1"/>
        <v>0</v>
      </c>
    </row>
    <row r="36" spans="1:16" ht="17" hidden="1">
      <c r="A36" s="15"/>
      <c r="B36" s="14" t="s">
        <v>57</v>
      </c>
      <c r="C36" s="8"/>
      <c r="D36" s="41"/>
      <c r="E36" s="8"/>
      <c r="F36" s="8"/>
      <c r="G36" s="61"/>
      <c r="H36" s="92">
        <f>16207*4</f>
        <v>64828</v>
      </c>
      <c r="I36" s="92">
        <f t="shared" si="7"/>
        <v>777936</v>
      </c>
      <c r="J36" s="95" t="e">
        <f>#REF!</f>
        <v>#REF!</v>
      </c>
      <c r="K36" s="88"/>
      <c r="L36" s="87"/>
      <c r="M36" s="92">
        <f>16207*4</f>
        <v>64828</v>
      </c>
      <c r="N36" s="123">
        <f t="shared" si="8"/>
        <v>777936</v>
      </c>
      <c r="O36" s="127">
        <f t="shared" si="0"/>
        <v>0</v>
      </c>
      <c r="P36" s="127">
        <f t="shared" si="1"/>
        <v>0</v>
      </c>
    </row>
    <row r="37" spans="1:16" ht="17" hidden="1">
      <c r="A37" s="16"/>
      <c r="B37" s="14" t="s">
        <v>58</v>
      </c>
      <c r="C37" s="8"/>
      <c r="D37" s="8"/>
      <c r="E37" s="8"/>
      <c r="F37" s="8"/>
      <c r="G37" s="61"/>
      <c r="H37" s="92">
        <f>20575*3</f>
        <v>61725</v>
      </c>
      <c r="I37" s="92">
        <f t="shared" si="7"/>
        <v>740700</v>
      </c>
      <c r="J37" s="95" t="e">
        <f>#REF!+#REF!</f>
        <v>#REF!</v>
      </c>
      <c r="K37" s="88"/>
      <c r="L37" s="87"/>
      <c r="M37" s="92">
        <f>20575*3</f>
        <v>61725</v>
      </c>
      <c r="N37" s="123">
        <f t="shared" si="8"/>
        <v>740700</v>
      </c>
      <c r="O37" s="127">
        <f t="shared" si="0"/>
        <v>0</v>
      </c>
      <c r="P37" s="127">
        <f t="shared" si="1"/>
        <v>0</v>
      </c>
    </row>
    <row r="38" spans="1:16" ht="17" hidden="1">
      <c r="A38" s="6"/>
      <c r="B38" s="14" t="s">
        <v>59</v>
      </c>
      <c r="C38" s="8"/>
      <c r="D38" s="8"/>
      <c r="E38" s="8"/>
      <c r="F38" s="8"/>
      <c r="G38" s="61"/>
      <c r="H38" s="92">
        <v>20575</v>
      </c>
      <c r="I38" s="92">
        <f t="shared" si="7"/>
        <v>246900</v>
      </c>
      <c r="J38" s="95" t="e">
        <f>#REF!</f>
        <v>#REF!</v>
      </c>
      <c r="K38" s="88"/>
      <c r="L38" s="87"/>
      <c r="M38" s="92">
        <v>20575</v>
      </c>
      <c r="N38" s="123">
        <f t="shared" si="8"/>
        <v>246900</v>
      </c>
      <c r="O38" s="127">
        <f t="shared" si="0"/>
        <v>0</v>
      </c>
      <c r="P38" s="127">
        <f t="shared" si="1"/>
        <v>0</v>
      </c>
    </row>
    <row r="39" spans="1:16" ht="17">
      <c r="A39" s="6">
        <v>9</v>
      </c>
      <c r="B39" s="14" t="s">
        <v>29</v>
      </c>
      <c r="C39" s="8"/>
      <c r="D39" s="8"/>
      <c r="E39" s="8"/>
      <c r="F39" s="8"/>
      <c r="G39" s="61"/>
      <c r="H39" s="88">
        <f>H27*20.2%</f>
        <v>116149.99999999999</v>
      </c>
      <c r="I39" s="88">
        <f t="shared" si="7"/>
        <v>1393799.9999999998</v>
      </c>
      <c r="J39" s="91" t="e">
        <f>#REF!+#REF!+#REF!</f>
        <v>#REF!</v>
      </c>
      <c r="K39" s="86" t="e">
        <f>J39*12</f>
        <v>#REF!</v>
      </c>
      <c r="L39" s="87" t="e">
        <f>I39-K39</f>
        <v>#REF!</v>
      </c>
      <c r="M39" s="88">
        <f>M27*20.2%</f>
        <v>107120.26265999998</v>
      </c>
      <c r="N39" s="124">
        <f t="shared" si="8"/>
        <v>1285443.1519199996</v>
      </c>
      <c r="O39" s="127">
        <f t="shared" si="0"/>
        <v>7.7742034782608727</v>
      </c>
      <c r="P39" s="127">
        <f t="shared" si="1"/>
        <v>7.7742034782608727</v>
      </c>
    </row>
    <row r="40" spans="1:16" ht="18" hidden="1" customHeight="1">
      <c r="A40" s="6">
        <f t="shared" ref="A40:A54" si="9">A39+1</f>
        <v>10</v>
      </c>
      <c r="B40" s="14" t="s">
        <v>51</v>
      </c>
      <c r="C40" s="8"/>
      <c r="D40" s="8"/>
      <c r="E40" s="8"/>
      <c r="F40" s="8"/>
      <c r="G40" s="61"/>
      <c r="H40" s="88">
        <v>0</v>
      </c>
      <c r="I40" s="88">
        <v>0</v>
      </c>
      <c r="J40" s="91" t="e">
        <f>#REF!+#REF!+#REF!</f>
        <v>#REF!</v>
      </c>
      <c r="K40" s="86" t="e">
        <f>J40*12</f>
        <v>#REF!</v>
      </c>
      <c r="L40" s="87" t="e">
        <f>I40-K40</f>
        <v>#REF!</v>
      </c>
      <c r="M40" s="88">
        <v>0</v>
      </c>
      <c r="N40" s="124">
        <v>0</v>
      </c>
      <c r="O40" s="127" t="e">
        <f t="shared" si="0"/>
        <v>#DIV/0!</v>
      </c>
      <c r="P40" s="127" t="e">
        <f t="shared" si="1"/>
        <v>#DIV/0!</v>
      </c>
    </row>
    <row r="41" spans="1:16" ht="18" hidden="1" customHeight="1">
      <c r="A41" s="6">
        <f t="shared" si="9"/>
        <v>11</v>
      </c>
      <c r="B41" s="14" t="s">
        <v>50</v>
      </c>
      <c r="C41" s="8"/>
      <c r="D41" s="8"/>
      <c r="E41" s="8"/>
      <c r="F41" s="8"/>
      <c r="G41" s="61"/>
      <c r="H41" s="88">
        <v>0</v>
      </c>
      <c r="I41" s="88">
        <v>0</v>
      </c>
      <c r="J41" s="91" t="e">
        <f>#REF!+#REF!+#REF!</f>
        <v>#REF!</v>
      </c>
      <c r="K41" s="86" t="e">
        <f>J41*12</f>
        <v>#REF!</v>
      </c>
      <c r="L41" s="87"/>
      <c r="M41" s="88">
        <v>0</v>
      </c>
      <c r="N41" s="124">
        <v>0</v>
      </c>
      <c r="O41" s="127" t="e">
        <f t="shared" si="0"/>
        <v>#DIV/0!</v>
      </c>
      <c r="P41" s="127" t="e">
        <f t="shared" si="1"/>
        <v>#DIV/0!</v>
      </c>
    </row>
    <row r="42" spans="1:16" ht="17.25" customHeight="1">
      <c r="A42" s="6">
        <f t="shared" si="9"/>
        <v>12</v>
      </c>
      <c r="B42" s="114" t="s">
        <v>31</v>
      </c>
      <c r="C42" s="115"/>
      <c r="D42" s="8"/>
      <c r="E42" s="8"/>
      <c r="F42" s="8"/>
      <c r="G42" s="61"/>
      <c r="H42" s="83">
        <v>28000</v>
      </c>
      <c r="I42" s="84">
        <f t="shared" ref="I42:I54" si="10">H42*12</f>
        <v>336000</v>
      </c>
      <c r="J42" s="85">
        <v>0</v>
      </c>
      <c r="K42" s="90"/>
      <c r="L42" s="87">
        <f t="shared" ref="L42:L54" si="11">I42-K42</f>
        <v>336000</v>
      </c>
      <c r="M42" s="83">
        <v>28000</v>
      </c>
      <c r="N42" s="121">
        <f t="shared" ref="N42:N54" si="12">M42*12</f>
        <v>336000</v>
      </c>
      <c r="O42" s="127">
        <f t="shared" si="0"/>
        <v>0</v>
      </c>
      <c r="P42" s="127">
        <f t="shared" si="1"/>
        <v>0</v>
      </c>
    </row>
    <row r="43" spans="1:16">
      <c r="A43" s="6">
        <f t="shared" si="9"/>
        <v>13</v>
      </c>
      <c r="B43" s="114" t="s">
        <v>42</v>
      </c>
      <c r="C43" s="115"/>
      <c r="D43" s="115"/>
      <c r="E43" s="115"/>
      <c r="F43" s="115"/>
      <c r="G43" s="118"/>
      <c r="H43" s="83">
        <v>15000</v>
      </c>
      <c r="I43" s="84">
        <f t="shared" si="10"/>
        <v>180000</v>
      </c>
      <c r="J43" s="85">
        <v>0</v>
      </c>
      <c r="K43" s="90"/>
      <c r="L43" s="87">
        <f t="shared" si="11"/>
        <v>180000</v>
      </c>
      <c r="M43" s="83">
        <v>13000</v>
      </c>
      <c r="N43" s="121">
        <f t="shared" si="12"/>
        <v>156000</v>
      </c>
      <c r="O43" s="127">
        <f t="shared" si="0"/>
        <v>13.333333333333329</v>
      </c>
      <c r="P43" s="127">
        <f t="shared" si="1"/>
        <v>13.333333333333329</v>
      </c>
    </row>
    <row r="44" spans="1:16" ht="15.75" customHeight="1">
      <c r="A44" s="6">
        <f t="shared" si="9"/>
        <v>14</v>
      </c>
      <c r="B44" s="114" t="s">
        <v>37</v>
      </c>
      <c r="C44" s="115"/>
      <c r="D44" s="115"/>
      <c r="E44" s="115"/>
      <c r="F44" s="115"/>
      <c r="G44" s="118"/>
      <c r="H44" s="83">
        <v>3000</v>
      </c>
      <c r="I44" s="84">
        <f t="shared" si="10"/>
        <v>36000</v>
      </c>
      <c r="J44" s="85">
        <v>0</v>
      </c>
      <c r="K44" s="90"/>
      <c r="L44" s="87">
        <f t="shared" si="11"/>
        <v>36000</v>
      </c>
      <c r="M44" s="83">
        <v>2000</v>
      </c>
      <c r="N44" s="121">
        <f t="shared" si="12"/>
        <v>24000</v>
      </c>
      <c r="O44" s="127">
        <f t="shared" si="0"/>
        <v>33.333333333333343</v>
      </c>
      <c r="P44" s="127">
        <f t="shared" si="1"/>
        <v>33.333333333333343</v>
      </c>
    </row>
    <row r="45" spans="1:16" ht="17.25" customHeight="1">
      <c r="A45" s="6">
        <f t="shared" si="9"/>
        <v>15</v>
      </c>
      <c r="B45" s="114" t="s">
        <v>52</v>
      </c>
      <c r="C45" s="115"/>
      <c r="D45" s="115"/>
      <c r="E45" s="115"/>
      <c r="F45" s="115"/>
      <c r="G45" s="118"/>
      <c r="H45" s="96">
        <v>5000</v>
      </c>
      <c r="I45" s="84">
        <f t="shared" si="10"/>
        <v>60000</v>
      </c>
      <c r="J45" s="85">
        <v>0</v>
      </c>
      <c r="K45" s="90"/>
      <c r="L45" s="87">
        <f t="shared" si="11"/>
        <v>60000</v>
      </c>
      <c r="M45" s="96">
        <v>3350</v>
      </c>
      <c r="N45" s="121">
        <f t="shared" si="12"/>
        <v>40200</v>
      </c>
      <c r="O45" s="127">
        <f t="shared" si="0"/>
        <v>33</v>
      </c>
      <c r="P45" s="127">
        <f t="shared" si="1"/>
        <v>33</v>
      </c>
    </row>
    <row r="46" spans="1:16" ht="17.25" customHeight="1">
      <c r="A46" s="6">
        <f t="shared" si="9"/>
        <v>16</v>
      </c>
      <c r="B46" s="114" t="s">
        <v>48</v>
      </c>
      <c r="C46" s="115"/>
      <c r="D46" s="115"/>
      <c r="E46" s="115"/>
      <c r="F46" s="115"/>
      <c r="G46" s="118"/>
      <c r="H46" s="97">
        <v>45000</v>
      </c>
      <c r="I46" s="84">
        <f t="shared" si="10"/>
        <v>540000</v>
      </c>
      <c r="J46" s="85">
        <v>0</v>
      </c>
      <c r="K46" s="90"/>
      <c r="L46" s="87">
        <f t="shared" si="11"/>
        <v>540000</v>
      </c>
      <c r="M46" s="97">
        <v>21000</v>
      </c>
      <c r="N46" s="121">
        <f t="shared" si="12"/>
        <v>252000</v>
      </c>
      <c r="O46" s="127">
        <f t="shared" si="0"/>
        <v>53.333333333333336</v>
      </c>
      <c r="P46" s="127">
        <f t="shared" si="1"/>
        <v>53.333333333333336</v>
      </c>
    </row>
    <row r="47" spans="1:16" ht="17.25" customHeight="1">
      <c r="A47" s="6">
        <f t="shared" si="9"/>
        <v>17</v>
      </c>
      <c r="B47" s="25" t="s">
        <v>41</v>
      </c>
      <c r="C47" s="10"/>
      <c r="D47" s="10"/>
      <c r="E47" s="10"/>
      <c r="F47" s="10"/>
      <c r="G47" s="26"/>
      <c r="H47" s="97">
        <v>1400</v>
      </c>
      <c r="I47" s="84">
        <f t="shared" si="10"/>
        <v>16800</v>
      </c>
      <c r="J47" s="85">
        <v>0</v>
      </c>
      <c r="K47" s="90"/>
      <c r="L47" s="87">
        <f t="shared" si="11"/>
        <v>16800</v>
      </c>
      <c r="M47" s="97">
        <v>1400</v>
      </c>
      <c r="N47" s="121">
        <f t="shared" si="12"/>
        <v>16800</v>
      </c>
      <c r="O47" s="127">
        <f t="shared" si="0"/>
        <v>0</v>
      </c>
      <c r="P47" s="127">
        <f t="shared" si="1"/>
        <v>0</v>
      </c>
    </row>
    <row r="48" spans="1:16" ht="17">
      <c r="A48" s="6">
        <f t="shared" si="9"/>
        <v>18</v>
      </c>
      <c r="B48" s="25" t="s">
        <v>5</v>
      </c>
      <c r="C48" s="27"/>
      <c r="D48" s="27"/>
      <c r="E48" s="27"/>
      <c r="F48" s="27"/>
      <c r="G48" s="28"/>
      <c r="H48" s="97">
        <v>6000</v>
      </c>
      <c r="I48" s="84">
        <f t="shared" si="10"/>
        <v>72000</v>
      </c>
      <c r="J48" s="85">
        <v>0</v>
      </c>
      <c r="K48" s="90"/>
      <c r="L48" s="87">
        <f t="shared" si="11"/>
        <v>72000</v>
      </c>
      <c r="M48" s="97">
        <v>3000</v>
      </c>
      <c r="N48" s="121">
        <f t="shared" si="12"/>
        <v>36000</v>
      </c>
      <c r="O48" s="127">
        <f t="shared" si="0"/>
        <v>50</v>
      </c>
      <c r="P48" s="127">
        <f t="shared" si="1"/>
        <v>50</v>
      </c>
    </row>
    <row r="49" spans="1:16" ht="17">
      <c r="A49" s="6">
        <f t="shared" si="9"/>
        <v>19</v>
      </c>
      <c r="B49" s="25" t="s">
        <v>27</v>
      </c>
      <c r="C49" s="27"/>
      <c r="D49" s="27"/>
      <c r="E49" s="27"/>
      <c r="F49" s="27"/>
      <c r="G49" s="28"/>
      <c r="H49" s="96">
        <v>8500</v>
      </c>
      <c r="I49" s="84">
        <f t="shared" si="10"/>
        <v>102000</v>
      </c>
      <c r="J49" s="85">
        <v>0</v>
      </c>
      <c r="K49" s="90"/>
      <c r="L49" s="87">
        <f t="shared" si="11"/>
        <v>102000</v>
      </c>
      <c r="M49" s="96">
        <v>8500</v>
      </c>
      <c r="N49" s="121">
        <f t="shared" si="12"/>
        <v>102000</v>
      </c>
      <c r="O49" s="127">
        <f t="shared" si="0"/>
        <v>0</v>
      </c>
      <c r="P49" s="127">
        <f t="shared" si="1"/>
        <v>0</v>
      </c>
    </row>
    <row r="50" spans="1:16" ht="18" customHeight="1">
      <c r="A50" s="6">
        <f t="shared" si="9"/>
        <v>20</v>
      </c>
      <c r="B50" s="114" t="s">
        <v>34</v>
      </c>
      <c r="C50" s="115"/>
      <c r="D50" s="115"/>
      <c r="E50" s="115"/>
      <c r="F50" s="115"/>
      <c r="G50" s="118"/>
      <c r="H50" s="96">
        <v>15000</v>
      </c>
      <c r="I50" s="84">
        <f t="shared" si="10"/>
        <v>180000</v>
      </c>
      <c r="J50" s="85">
        <v>0</v>
      </c>
      <c r="K50" s="90"/>
      <c r="L50" s="87">
        <f t="shared" si="11"/>
        <v>180000</v>
      </c>
      <c r="M50" s="96">
        <v>10000</v>
      </c>
      <c r="N50" s="121">
        <f t="shared" si="12"/>
        <v>120000</v>
      </c>
      <c r="O50" s="127">
        <f t="shared" si="0"/>
        <v>33.333333333333343</v>
      </c>
      <c r="P50" s="127">
        <f t="shared" si="1"/>
        <v>33.333333333333343</v>
      </c>
    </row>
    <row r="51" spans="1:16" ht="16.5" customHeight="1">
      <c r="A51" s="6">
        <f t="shared" si="9"/>
        <v>21</v>
      </c>
      <c r="B51" s="114" t="s">
        <v>38</v>
      </c>
      <c r="C51" s="115"/>
      <c r="D51" s="9"/>
      <c r="E51" s="9"/>
      <c r="F51" s="9"/>
      <c r="G51" s="30"/>
      <c r="H51" s="98">
        <v>35000</v>
      </c>
      <c r="I51" s="88">
        <f t="shared" si="10"/>
        <v>420000</v>
      </c>
      <c r="J51" s="85">
        <v>0</v>
      </c>
      <c r="K51" s="90"/>
      <c r="L51" s="87">
        <f t="shared" si="11"/>
        <v>420000</v>
      </c>
      <c r="M51" s="98">
        <v>30000</v>
      </c>
      <c r="N51" s="124">
        <f t="shared" si="12"/>
        <v>360000</v>
      </c>
      <c r="O51" s="127">
        <f t="shared" si="0"/>
        <v>14.285714285714292</v>
      </c>
      <c r="P51" s="127">
        <f t="shared" si="1"/>
        <v>14.285714285714292</v>
      </c>
    </row>
    <row r="52" spans="1:16" ht="17">
      <c r="A52" s="6">
        <f t="shared" si="9"/>
        <v>22</v>
      </c>
      <c r="B52" s="25" t="s">
        <v>36</v>
      </c>
      <c r="C52" s="10"/>
      <c r="D52" s="9"/>
      <c r="E52" s="9"/>
      <c r="F52" s="9"/>
      <c r="G52" s="30"/>
      <c r="H52" s="99">
        <v>2500</v>
      </c>
      <c r="I52" s="88">
        <f t="shared" si="10"/>
        <v>30000</v>
      </c>
      <c r="J52" s="85">
        <v>0</v>
      </c>
      <c r="K52" s="90"/>
      <c r="L52" s="87">
        <f t="shared" si="11"/>
        <v>30000</v>
      </c>
      <c r="M52" s="99">
        <v>2500</v>
      </c>
      <c r="N52" s="124">
        <f t="shared" si="12"/>
        <v>30000</v>
      </c>
      <c r="O52" s="127">
        <f t="shared" si="0"/>
        <v>0</v>
      </c>
      <c r="P52" s="127">
        <f t="shared" si="1"/>
        <v>0</v>
      </c>
    </row>
    <row r="53" spans="1:16" ht="17">
      <c r="A53" s="6">
        <f t="shared" si="9"/>
        <v>23</v>
      </c>
      <c r="B53" s="9" t="s">
        <v>40</v>
      </c>
      <c r="C53" s="9"/>
      <c r="D53" s="9"/>
      <c r="E53" s="9"/>
      <c r="F53" s="9"/>
      <c r="G53" s="9"/>
      <c r="H53" s="99">
        <v>8000</v>
      </c>
      <c r="I53" s="88">
        <f t="shared" si="10"/>
        <v>96000</v>
      </c>
      <c r="J53" s="85">
        <v>0</v>
      </c>
      <c r="K53" s="90"/>
      <c r="L53" s="87">
        <f t="shared" si="11"/>
        <v>96000</v>
      </c>
      <c r="M53" s="99">
        <v>7500</v>
      </c>
      <c r="N53" s="124">
        <f t="shared" si="12"/>
        <v>90000</v>
      </c>
      <c r="O53" s="127">
        <f t="shared" si="0"/>
        <v>6.25</v>
      </c>
      <c r="P53" s="127">
        <f t="shared" si="1"/>
        <v>6.25</v>
      </c>
    </row>
    <row r="54" spans="1:16" ht="18" thickBot="1">
      <c r="A54" s="6">
        <f t="shared" si="9"/>
        <v>24</v>
      </c>
      <c r="B54" s="9" t="s">
        <v>35</v>
      </c>
      <c r="C54" s="9"/>
      <c r="D54" s="9"/>
      <c r="E54" s="9"/>
      <c r="F54" s="9"/>
      <c r="G54" s="9"/>
      <c r="H54" s="99">
        <f>34849.63-18000+23627.28+1132.59</f>
        <v>41609.499999999993</v>
      </c>
      <c r="I54" s="100">
        <f t="shared" si="10"/>
        <v>499313.99999999988</v>
      </c>
      <c r="J54" s="85">
        <v>0</v>
      </c>
      <c r="K54" s="101"/>
      <c r="L54" s="102">
        <f t="shared" si="11"/>
        <v>499313.99999999988</v>
      </c>
      <c r="M54" s="99">
        <f>34849.63-18000+23627.28</f>
        <v>40476.909999999996</v>
      </c>
      <c r="N54" s="125">
        <f t="shared" si="12"/>
        <v>485722.91999999993</v>
      </c>
      <c r="O54" s="127">
        <f t="shared" si="0"/>
        <v>2.7219505161080946</v>
      </c>
      <c r="P54" s="127">
        <f t="shared" si="1"/>
        <v>2.7219505161080946</v>
      </c>
    </row>
    <row r="55" spans="1:16" ht="18" thickBot="1">
      <c r="A55" s="15"/>
      <c r="B55" s="106" t="s">
        <v>22</v>
      </c>
      <c r="C55" s="107"/>
      <c r="D55" s="107"/>
      <c r="E55" s="107"/>
      <c r="F55" s="107"/>
      <c r="G55" s="107"/>
      <c r="H55" s="108">
        <f>H20+H21+H22+H23+H24+H25+H26+H27+H39+H40+H41+H42+H43+H44+H45+H46+H47+H48+H49+H50+H51+H52+H53+H54</f>
        <v>1489159.5</v>
      </c>
      <c r="I55" s="82">
        <f>H55*12</f>
        <v>17869914</v>
      </c>
      <c r="J55" s="76" t="e">
        <f>J20+J21+J22+J23+J24+J25+J26+J27+J39+J40+J41+J42+J43+J44+J45+J46+J47+J48+J49+J50+J51+J52+J53+J54</f>
        <v>#REF!</v>
      </c>
      <c r="K55" s="77" t="e">
        <f>SUM(K20:K54)</f>
        <v>#REF!</v>
      </c>
      <c r="L55" s="79" t="e">
        <f>L20+L21+L22+L23+L24+L25+L26+L27+L39+L40+L41+L42+L43+L44+L45+L46+L47+L48+L49+L50+L51+L52+L53+L54</f>
        <v>#REF!</v>
      </c>
      <c r="M55" s="126">
        <f>M20+M21+M22+M23+M24+M25+M26+M27+M39+M40+M41+M42+M43+M44+M45+M46+M47+M48+M49+M50+M51+M52+M53+M54</f>
        <v>1357870.50266</v>
      </c>
      <c r="N55" s="126">
        <f>M55*12</f>
        <v>16294446.031920001</v>
      </c>
      <c r="O55" s="127">
        <f t="shared" si="0"/>
        <v>8.816315333582466</v>
      </c>
      <c r="P55" s="127">
        <f t="shared" si="1"/>
        <v>8.8163153335824518</v>
      </c>
    </row>
    <row r="56" spans="1:16" hidden="1">
      <c r="A56" s="103"/>
      <c r="B56" s="104"/>
      <c r="C56" s="104"/>
      <c r="D56" s="104"/>
      <c r="E56" s="104"/>
      <c r="F56" s="104"/>
      <c r="G56" s="105"/>
      <c r="H56" s="75"/>
      <c r="I56" s="75"/>
      <c r="J56" s="50"/>
      <c r="K56" s="48" t="e">
        <f>J55*12</f>
        <v>#REF!</v>
      </c>
      <c r="L56" s="80"/>
    </row>
    <row r="57" spans="1:16" hidden="1">
      <c r="A57" s="119" t="s">
        <v>53</v>
      </c>
      <c r="B57" s="119"/>
      <c r="C57" s="119"/>
      <c r="D57" s="119"/>
      <c r="E57" s="119"/>
      <c r="F57" s="119"/>
      <c r="G57" s="119"/>
      <c r="H57" s="45">
        <f>H17-H55</f>
        <v>0</v>
      </c>
      <c r="I57" s="83">
        <f>I17-I55</f>
        <v>0</v>
      </c>
      <c r="J57" s="51" t="e">
        <f>H55-J55</f>
        <v>#REF!</v>
      </c>
      <c r="K57" s="47" t="e">
        <f>I55-K55</f>
        <v>#REF!</v>
      </c>
      <c r="L57" s="81" t="e">
        <f>L55-K57</f>
        <v>#REF!</v>
      </c>
    </row>
    <row r="58" spans="1:16">
      <c r="A58" s="13"/>
      <c r="B58" s="13"/>
      <c r="C58" s="53"/>
      <c r="D58" s="13"/>
      <c r="E58" s="13"/>
      <c r="F58" s="53"/>
      <c r="G58" s="13"/>
      <c r="H58" s="53"/>
      <c r="I58" s="12"/>
    </row>
    <row r="59" spans="1:16" hidden="1">
      <c r="A59" s="13"/>
      <c r="B59" s="13"/>
      <c r="C59" s="52">
        <f>SUM(C58:C58)</f>
        <v>0</v>
      </c>
      <c r="D59" s="13"/>
      <c r="E59" s="13"/>
      <c r="F59" s="53"/>
      <c r="G59" s="13"/>
      <c r="H59" s="53"/>
      <c r="I59" s="12"/>
    </row>
    <row r="60" spans="1:16">
      <c r="A60" s="13"/>
      <c r="B60" s="13"/>
      <c r="C60" s="13"/>
      <c r="D60" s="13"/>
      <c r="E60" s="13"/>
      <c r="F60" s="53"/>
      <c r="G60" s="13"/>
      <c r="H60" s="53"/>
      <c r="I60" s="12"/>
    </row>
    <row r="61" spans="1:16">
      <c r="A61" s="13"/>
      <c r="B61" s="13"/>
      <c r="C61" s="13"/>
      <c r="D61" s="13"/>
      <c r="E61" s="13"/>
      <c r="F61" s="53"/>
      <c r="G61" s="13"/>
      <c r="H61" s="53"/>
      <c r="I61" s="12"/>
    </row>
    <row r="62" spans="1:16">
      <c r="A62" s="13"/>
      <c r="B62" s="13"/>
      <c r="C62" s="13"/>
      <c r="D62" s="13"/>
      <c r="E62" s="13"/>
      <c r="F62" s="53"/>
      <c r="G62" s="13"/>
      <c r="H62" s="53"/>
      <c r="I62" s="12"/>
    </row>
    <row r="63" spans="1:16">
      <c r="A63" s="13"/>
      <c r="B63" s="13"/>
      <c r="C63" s="13"/>
      <c r="D63" s="13"/>
      <c r="E63" s="13"/>
      <c r="F63" s="53"/>
      <c r="G63" s="13"/>
      <c r="H63" s="53"/>
      <c r="I63" s="12"/>
    </row>
    <row r="64" spans="1:16">
      <c r="A64" s="13"/>
      <c r="B64" s="13"/>
      <c r="C64" s="13"/>
      <c r="D64" s="13"/>
      <c r="E64" s="13"/>
      <c r="F64" s="53"/>
      <c r="G64" s="13"/>
      <c r="H64" s="53"/>
      <c r="I64" s="12"/>
    </row>
    <row r="65" spans="1:9">
      <c r="A65" s="13"/>
      <c r="B65" s="13"/>
      <c r="C65" s="13"/>
      <c r="D65" s="13"/>
      <c r="E65" s="13"/>
      <c r="F65" s="53"/>
      <c r="G65" s="13"/>
      <c r="H65" s="53"/>
      <c r="I65" s="12"/>
    </row>
    <row r="66" spans="1:9">
      <c r="A66" s="13"/>
      <c r="B66" s="13"/>
      <c r="C66" s="13"/>
      <c r="D66" s="13"/>
      <c r="E66" s="13"/>
      <c r="F66" s="53"/>
      <c r="G66" s="13"/>
      <c r="H66" s="53"/>
      <c r="I66" s="12"/>
    </row>
    <row r="67" spans="1:9">
      <c r="A67" s="13"/>
      <c r="B67" s="13"/>
      <c r="C67" s="13"/>
      <c r="D67" s="13"/>
      <c r="E67" s="13"/>
      <c r="F67" s="53"/>
      <c r="G67" s="13"/>
      <c r="H67" s="53"/>
      <c r="I67" s="12"/>
    </row>
    <row r="68" spans="1:9">
      <c r="A68" s="13"/>
      <c r="B68" s="13"/>
      <c r="C68" s="13"/>
      <c r="D68" s="13"/>
      <c r="E68" s="13"/>
      <c r="F68" s="53"/>
      <c r="G68" s="13"/>
      <c r="H68" s="53"/>
      <c r="I68" s="12"/>
    </row>
    <row r="69" spans="1:9">
      <c r="A69" s="13"/>
      <c r="B69" s="13"/>
      <c r="C69" s="13"/>
      <c r="D69" s="13"/>
      <c r="E69" s="13"/>
      <c r="F69" s="53"/>
      <c r="G69" s="13"/>
      <c r="H69" s="53"/>
      <c r="I69" s="12"/>
    </row>
    <row r="70" spans="1:9">
      <c r="A70" s="13"/>
      <c r="B70" s="13"/>
      <c r="C70" s="13"/>
      <c r="D70" s="13"/>
      <c r="E70" s="13"/>
      <c r="F70" s="53"/>
      <c r="G70" s="13"/>
      <c r="H70" s="53"/>
      <c r="I70" s="12"/>
    </row>
    <row r="71" spans="1:9">
      <c r="A71" s="13"/>
      <c r="B71" s="13"/>
      <c r="C71" s="13"/>
      <c r="D71" s="13"/>
      <c r="E71" s="13"/>
      <c r="F71" s="53"/>
      <c r="G71" s="13"/>
      <c r="H71" s="53"/>
      <c r="I71" s="12"/>
    </row>
    <row r="72" spans="1:9">
      <c r="A72" s="13"/>
      <c r="B72" s="13"/>
      <c r="C72" s="13"/>
      <c r="D72" s="13"/>
      <c r="E72" s="13"/>
      <c r="F72" s="13"/>
      <c r="G72" s="13"/>
      <c r="H72" s="53"/>
      <c r="I72" s="12"/>
    </row>
    <row r="73" spans="1:9">
      <c r="A73" s="13"/>
      <c r="B73" s="13"/>
      <c r="C73" s="13"/>
      <c r="D73" s="13"/>
      <c r="E73" s="13"/>
      <c r="F73" s="13"/>
      <c r="G73" s="13"/>
      <c r="H73" s="19"/>
      <c r="I73" s="12"/>
    </row>
    <row r="74" spans="1:9">
      <c r="A74" s="13"/>
      <c r="B74" s="13"/>
      <c r="C74" s="13"/>
      <c r="D74" s="13"/>
      <c r="E74" s="13"/>
      <c r="F74" s="13"/>
      <c r="G74" s="13"/>
      <c r="H74" s="19"/>
      <c r="I74" s="12"/>
    </row>
    <row r="75" spans="1:9">
      <c r="A75" s="13"/>
      <c r="B75" s="13"/>
      <c r="C75" s="13"/>
      <c r="D75" s="13"/>
      <c r="E75" s="13"/>
      <c r="F75" s="13"/>
      <c r="G75" s="13"/>
      <c r="H75" s="19"/>
      <c r="I75" s="12"/>
    </row>
    <row r="76" spans="1:9">
      <c r="A76" s="13"/>
      <c r="B76" s="13"/>
      <c r="C76" s="13"/>
      <c r="D76" s="13"/>
      <c r="E76" s="13"/>
      <c r="F76" s="13"/>
      <c r="G76" s="13"/>
      <c r="H76" s="19"/>
      <c r="I76" s="12"/>
    </row>
    <row r="77" spans="1:9">
      <c r="A77" s="5"/>
      <c r="B77" s="5"/>
      <c r="C77" s="5"/>
      <c r="D77" s="5"/>
      <c r="E77" s="5"/>
      <c r="F77" s="5"/>
      <c r="G77" s="5"/>
      <c r="H77" s="12"/>
      <c r="I77" s="12"/>
    </row>
    <row r="78" spans="1:9">
      <c r="A78" s="5"/>
      <c r="B78" s="5"/>
      <c r="C78" s="5"/>
      <c r="D78" s="5"/>
      <c r="E78" s="5"/>
      <c r="F78" s="5"/>
      <c r="G78" s="5"/>
      <c r="H78" s="12"/>
      <c r="I78" s="12"/>
    </row>
    <row r="79" spans="1:9">
      <c r="A79" s="5"/>
      <c r="B79" s="5"/>
      <c r="C79" s="5"/>
      <c r="D79" s="5"/>
      <c r="E79" s="5"/>
      <c r="F79" s="5"/>
      <c r="G79" s="5"/>
      <c r="H79" s="12"/>
      <c r="I79" s="12"/>
    </row>
    <row r="80" spans="1:9">
      <c r="A80" s="5"/>
      <c r="B80" s="5"/>
      <c r="C80" s="5"/>
      <c r="D80" s="5"/>
      <c r="E80" s="5"/>
      <c r="F80" s="5"/>
      <c r="G80" s="5"/>
      <c r="H80" s="12"/>
      <c r="I80" s="12"/>
    </row>
    <row r="81" spans="1:9">
      <c r="A81" s="5"/>
      <c r="B81" s="5"/>
      <c r="C81" s="5"/>
      <c r="D81" s="5"/>
      <c r="E81" s="5"/>
      <c r="F81" s="5"/>
      <c r="G81" s="5"/>
      <c r="H81" s="12"/>
      <c r="I81" s="12"/>
    </row>
    <row r="82" spans="1:9">
      <c r="A82" s="5"/>
      <c r="B82" s="5"/>
      <c r="C82" s="5"/>
      <c r="D82" s="5"/>
      <c r="E82" s="5"/>
      <c r="F82" s="5"/>
      <c r="G82" s="5"/>
      <c r="H82" s="12"/>
      <c r="I82" s="12"/>
    </row>
    <row r="83" spans="1:9">
      <c r="A83" s="5"/>
      <c r="B83" s="5"/>
      <c r="C83" s="5"/>
      <c r="D83" s="5"/>
      <c r="E83" s="5"/>
      <c r="F83" s="5"/>
      <c r="G83" s="5"/>
      <c r="H83" s="12"/>
      <c r="I83" s="12"/>
    </row>
    <row r="84" spans="1:9">
      <c r="A84" s="5"/>
      <c r="B84" s="5"/>
      <c r="C84" s="5"/>
      <c r="D84" s="5"/>
      <c r="E84" s="5"/>
      <c r="F84" s="5"/>
      <c r="G84" s="5"/>
      <c r="H84" s="12"/>
      <c r="I84" s="12"/>
    </row>
    <row r="85" spans="1:9">
      <c r="A85" s="5"/>
      <c r="B85" s="5"/>
      <c r="C85" s="5"/>
      <c r="D85" s="5"/>
      <c r="E85" s="5"/>
      <c r="F85" s="5"/>
      <c r="G85" s="5"/>
      <c r="H85" s="12"/>
      <c r="I85" s="12"/>
    </row>
    <row r="86" spans="1:9">
      <c r="A86" s="5"/>
      <c r="B86" s="5"/>
      <c r="C86" s="5"/>
      <c r="D86" s="5"/>
      <c r="E86" s="5"/>
      <c r="F86" s="5"/>
      <c r="G86" s="5"/>
      <c r="H86" s="12"/>
      <c r="I86" s="12"/>
    </row>
    <row r="87" spans="1:9">
      <c r="A87" s="5"/>
      <c r="B87" s="5"/>
      <c r="C87" s="5"/>
      <c r="D87" s="5"/>
      <c r="E87" s="5"/>
      <c r="F87" s="5"/>
      <c r="G87" s="5"/>
      <c r="H87" s="12"/>
      <c r="I87" s="12"/>
    </row>
    <row r="88" spans="1:9">
      <c r="A88" s="5"/>
      <c r="B88" s="5"/>
      <c r="C88" s="5"/>
      <c r="D88" s="5"/>
      <c r="E88" s="5"/>
      <c r="F88" s="5"/>
      <c r="G88" s="5"/>
      <c r="H88" s="12"/>
      <c r="I88" s="12"/>
    </row>
    <row r="89" spans="1:9">
      <c r="A89" s="5"/>
      <c r="B89" s="5"/>
      <c r="C89" s="5"/>
      <c r="D89" s="5"/>
      <c r="E89" s="5"/>
      <c r="F89" s="5"/>
      <c r="G89" s="5"/>
      <c r="H89" s="12"/>
      <c r="I89" s="12"/>
    </row>
    <row r="90" spans="1:9">
      <c r="A90" s="5"/>
      <c r="B90" s="5"/>
      <c r="C90" s="5"/>
      <c r="D90" s="5"/>
      <c r="E90" s="5"/>
      <c r="F90" s="5"/>
      <c r="G90" s="5"/>
      <c r="H90" s="12"/>
      <c r="I90" s="12"/>
    </row>
    <row r="91" spans="1:9">
      <c r="A91" s="5"/>
      <c r="B91" s="5"/>
      <c r="C91" s="5"/>
      <c r="D91" s="5"/>
      <c r="E91" s="5"/>
      <c r="F91" s="5"/>
      <c r="G91" s="5"/>
      <c r="H91" s="12"/>
      <c r="I91" s="12"/>
    </row>
    <row r="92" spans="1:9">
      <c r="A92" s="5"/>
      <c r="B92" s="5"/>
      <c r="C92" s="5"/>
      <c r="D92" s="5"/>
      <c r="E92" s="5"/>
      <c r="F92" s="5"/>
      <c r="G92" s="5"/>
      <c r="H92" s="12"/>
      <c r="I92" s="12"/>
    </row>
    <row r="93" spans="1:9">
      <c r="A93" s="5"/>
      <c r="B93" s="5"/>
      <c r="C93" s="5"/>
      <c r="D93" s="5"/>
      <c r="E93" s="5"/>
      <c r="F93" s="5"/>
      <c r="G93" s="5"/>
      <c r="H93" s="12"/>
      <c r="I93" s="12"/>
    </row>
    <row r="94" spans="1:9">
      <c r="A94" s="5"/>
      <c r="B94" s="5"/>
      <c r="C94" s="5"/>
      <c r="D94" s="5"/>
      <c r="E94" s="5"/>
      <c r="F94" s="5"/>
      <c r="G94" s="5"/>
      <c r="H94" s="12"/>
      <c r="I94" s="12"/>
    </row>
    <row r="95" spans="1:9">
      <c r="A95" s="5"/>
      <c r="B95" s="5"/>
      <c r="C95" s="5"/>
      <c r="D95" s="5"/>
      <c r="E95" s="5"/>
      <c r="F95" s="5"/>
      <c r="G95" s="5"/>
      <c r="H95" s="12"/>
      <c r="I95" s="12"/>
    </row>
    <row r="96" spans="1:9">
      <c r="A96" s="5"/>
      <c r="B96" s="5"/>
      <c r="C96" s="5"/>
      <c r="D96" s="5"/>
      <c r="E96" s="5"/>
      <c r="F96" s="5"/>
      <c r="G96" s="5"/>
      <c r="H96" s="12"/>
      <c r="I96" s="12"/>
    </row>
    <row r="97" spans="1:9">
      <c r="A97" s="5"/>
      <c r="B97" s="5"/>
      <c r="C97" s="5"/>
      <c r="D97" s="5"/>
      <c r="E97" s="5"/>
      <c r="F97" s="5"/>
      <c r="G97" s="5"/>
      <c r="H97" s="12"/>
      <c r="I97" s="12"/>
    </row>
    <row r="98" spans="1:9">
      <c r="A98" s="5"/>
      <c r="B98" s="5"/>
      <c r="C98" s="5"/>
      <c r="D98" s="5"/>
      <c r="E98" s="5"/>
      <c r="F98" s="5"/>
      <c r="G98" s="5"/>
      <c r="H98" s="12"/>
      <c r="I98" s="12"/>
    </row>
    <row r="99" spans="1:9">
      <c r="A99" s="5"/>
      <c r="B99" s="5"/>
      <c r="C99" s="5"/>
      <c r="D99" s="5"/>
      <c r="E99" s="5"/>
      <c r="F99" s="5"/>
      <c r="G99" s="5"/>
      <c r="H99" s="12"/>
      <c r="I99" s="12"/>
    </row>
    <row r="100" spans="1:9">
      <c r="A100" s="5"/>
      <c r="B100" s="5"/>
      <c r="C100" s="5"/>
      <c r="D100" s="5"/>
      <c r="E100" s="5"/>
      <c r="F100" s="5"/>
      <c r="G100" s="5"/>
      <c r="H100" s="12"/>
      <c r="I100" s="12"/>
    </row>
    <row r="101" spans="1:9">
      <c r="A101" s="5"/>
      <c r="B101" s="5"/>
      <c r="C101" s="5"/>
      <c r="D101" s="5"/>
      <c r="E101" s="5"/>
      <c r="F101" s="5"/>
      <c r="G101" s="5"/>
      <c r="H101" s="12"/>
      <c r="I101" s="12"/>
    </row>
    <row r="102" spans="1:9">
      <c r="A102" s="5"/>
      <c r="B102" s="5"/>
      <c r="C102" s="5"/>
      <c r="D102" s="5"/>
      <c r="E102" s="5"/>
      <c r="F102" s="5"/>
      <c r="G102" s="5"/>
      <c r="H102" s="12"/>
      <c r="I102" s="12"/>
    </row>
    <row r="103" spans="1:9">
      <c r="A103" s="5"/>
      <c r="B103" s="5"/>
      <c r="C103" s="5"/>
      <c r="D103" s="5"/>
      <c r="E103" s="5"/>
      <c r="F103" s="5"/>
      <c r="G103" s="5"/>
      <c r="H103" s="12"/>
      <c r="I103" s="12"/>
    </row>
    <row r="104" spans="1:9">
      <c r="A104" s="5"/>
      <c r="B104" s="5"/>
      <c r="C104" s="5"/>
      <c r="D104" s="5"/>
      <c r="E104" s="5"/>
      <c r="F104" s="5"/>
      <c r="G104" s="5"/>
      <c r="H104" s="12"/>
      <c r="I104" s="12"/>
    </row>
    <row r="105" spans="1:9">
      <c r="A105" s="5"/>
      <c r="B105" s="5"/>
      <c r="C105" s="5"/>
      <c r="D105" s="5"/>
      <c r="E105" s="5"/>
      <c r="F105" s="5"/>
      <c r="G105" s="5"/>
      <c r="H105" s="12"/>
      <c r="I105" s="12"/>
    </row>
    <row r="106" spans="1:9">
      <c r="A106" s="5"/>
      <c r="B106" s="5"/>
      <c r="C106" s="5"/>
      <c r="D106" s="5"/>
      <c r="E106" s="5"/>
      <c r="F106" s="5"/>
      <c r="G106" s="5"/>
      <c r="H106" s="12"/>
      <c r="I106" s="12"/>
    </row>
    <row r="107" spans="1:9">
      <c r="A107" s="5"/>
      <c r="B107" s="5"/>
      <c r="C107" s="5"/>
      <c r="D107" s="5"/>
      <c r="E107" s="5"/>
      <c r="F107" s="5"/>
      <c r="G107" s="5"/>
      <c r="H107" s="12"/>
      <c r="I107" s="12"/>
    </row>
    <row r="108" spans="1:9">
      <c r="A108" s="5"/>
      <c r="B108" s="5"/>
      <c r="C108" s="5"/>
      <c r="D108" s="5"/>
      <c r="E108" s="5"/>
      <c r="F108" s="5"/>
      <c r="G108" s="5"/>
      <c r="H108" s="12"/>
      <c r="I108" s="12"/>
    </row>
    <row r="109" spans="1:9">
      <c r="A109" s="5"/>
      <c r="B109" s="5"/>
      <c r="C109" s="5"/>
      <c r="D109" s="5"/>
      <c r="E109" s="5"/>
      <c r="F109" s="5"/>
      <c r="G109" s="5"/>
      <c r="H109" s="12"/>
      <c r="I109" s="12"/>
    </row>
    <row r="110" spans="1:9">
      <c r="A110" s="5"/>
      <c r="B110" s="5"/>
      <c r="C110" s="5"/>
      <c r="D110" s="5"/>
      <c r="E110" s="5"/>
      <c r="F110" s="5"/>
      <c r="G110" s="5"/>
      <c r="H110" s="12"/>
      <c r="I110" s="12"/>
    </row>
    <row r="111" spans="1:9">
      <c r="A111" s="5"/>
      <c r="B111" s="5"/>
      <c r="C111" s="5"/>
      <c r="D111" s="5"/>
      <c r="E111" s="5"/>
      <c r="F111" s="5"/>
      <c r="G111" s="5"/>
      <c r="H111" s="12"/>
      <c r="I111" s="12"/>
    </row>
    <row r="112" spans="1:9">
      <c r="A112" s="5"/>
      <c r="B112" s="5"/>
      <c r="C112" s="5"/>
      <c r="D112" s="5"/>
      <c r="E112" s="5"/>
      <c r="F112" s="5"/>
      <c r="G112" s="5"/>
      <c r="H112" s="12"/>
      <c r="I112" s="12"/>
    </row>
    <row r="113" spans="1:9">
      <c r="A113" s="5"/>
      <c r="B113" s="5"/>
      <c r="C113" s="5"/>
      <c r="D113" s="5"/>
      <c r="E113" s="5"/>
      <c r="F113" s="5"/>
      <c r="G113" s="5"/>
      <c r="H113" s="12"/>
      <c r="I113" s="12"/>
    </row>
    <row r="114" spans="1:9">
      <c r="A114" s="5"/>
      <c r="B114" s="5"/>
      <c r="C114" s="5"/>
      <c r="D114" s="5"/>
      <c r="E114" s="5"/>
      <c r="F114" s="5"/>
      <c r="G114" s="5"/>
      <c r="H114" s="12"/>
      <c r="I114" s="12"/>
    </row>
    <row r="115" spans="1:9">
      <c r="A115" s="5"/>
      <c r="B115" s="5"/>
      <c r="C115" s="5"/>
      <c r="D115" s="5"/>
      <c r="E115" s="5"/>
      <c r="F115" s="5"/>
      <c r="G115" s="5"/>
      <c r="H115" s="12"/>
      <c r="I115" s="12"/>
    </row>
    <row r="116" spans="1:9">
      <c r="A116" s="5"/>
      <c r="B116" s="5"/>
      <c r="C116" s="5"/>
      <c r="D116" s="5"/>
      <c r="E116" s="5"/>
      <c r="F116" s="5"/>
      <c r="G116" s="5"/>
      <c r="H116" s="12"/>
      <c r="I116" s="12"/>
    </row>
    <row r="117" spans="1:9">
      <c r="A117" s="5"/>
      <c r="B117" s="5"/>
      <c r="C117" s="5"/>
      <c r="D117" s="5"/>
      <c r="E117" s="5"/>
      <c r="F117" s="5"/>
      <c r="G117" s="5"/>
      <c r="H117" s="12"/>
      <c r="I117" s="12"/>
    </row>
    <row r="118" spans="1:9">
      <c r="A118" s="5"/>
      <c r="B118" s="5"/>
      <c r="C118" s="5"/>
      <c r="D118" s="5"/>
      <c r="E118" s="5"/>
      <c r="F118" s="5"/>
      <c r="G118" s="5"/>
      <c r="H118" s="12"/>
      <c r="I118" s="12"/>
    </row>
    <row r="119" spans="1:9">
      <c r="A119" s="5"/>
      <c r="B119" s="5"/>
      <c r="C119" s="5"/>
      <c r="D119" s="5"/>
      <c r="E119" s="5"/>
      <c r="F119" s="5"/>
      <c r="G119" s="5"/>
      <c r="H119" s="12"/>
      <c r="I119" s="12"/>
    </row>
  </sheetData>
  <mergeCells count="21">
    <mergeCell ref="B46:G46"/>
    <mergeCell ref="B24:G24"/>
    <mergeCell ref="B50:G50"/>
    <mergeCell ref="A57:G57"/>
    <mergeCell ref="B51:C51"/>
    <mergeCell ref="B25:C25"/>
    <mergeCell ref="B45:G45"/>
    <mergeCell ref="B44:G44"/>
    <mergeCell ref="B26:G26"/>
    <mergeCell ref="B43:G43"/>
    <mergeCell ref="A8:I8"/>
    <mergeCell ref="A9:I9"/>
    <mergeCell ref="A10:I10"/>
    <mergeCell ref="B42:C42"/>
    <mergeCell ref="B29:D29"/>
    <mergeCell ref="H5:I5"/>
    <mergeCell ref="H6:I6"/>
    <mergeCell ref="H1:I1"/>
    <mergeCell ref="H2:I2"/>
    <mergeCell ref="H3:I3"/>
    <mergeCell ref="H4:I4"/>
  </mergeCells>
  <phoneticPr fontId="2" type="noConversion"/>
  <printOptions horizontalCentered="1"/>
  <pageMargins left="0.55118110236220474" right="0.23622047244094491" top="0.98425196850393704" bottom="0.19685039370078741" header="0.31496062992125984" footer="0.31496062992125984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Фин план14_30</vt:lpstr>
      <vt:lpstr>'Фин план14_30'!Область_печати</vt:lpstr>
    </vt:vector>
  </TitlesOfParts>
  <Manager/>
  <Company>MoBIL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</dc:creator>
  <cp:keywords/>
  <dc:description/>
  <cp:lastModifiedBy>Alexey F</cp:lastModifiedBy>
  <cp:lastPrinted>2014-05-27T09:49:40Z</cp:lastPrinted>
  <dcterms:created xsi:type="dcterms:W3CDTF">2009-02-26T12:25:35Z</dcterms:created>
  <dcterms:modified xsi:type="dcterms:W3CDTF">2018-09-18T11:32:48Z</dcterms:modified>
  <cp:category/>
</cp:coreProperties>
</file>