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4"/>
  <fileSharing readOnlyRecommended="1" userName="Alexey F" algorithmName="SHA-512" hashValue="BmipFDtRlCWoldJPjOrXs5Wcz1zcSW3uOI70yugWAFtj7VCHBuVkJcyYTIYLxzGFXpaFKSBiIH3XdIq8Px4acg==" saltValue="DH2Yx4/i7Hh3wd5mT2rHaQ==" spinCount="10000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alexeyfedchenko/Documents/Private/ТСЖ/"/>
    </mc:Choice>
  </mc:AlternateContent>
  <xr:revisionPtr revIDLastSave="0" documentId="8_{A15810C4-8902-7F47-A87B-EF823134498A}" xr6:coauthVersionLast="43" xr6:coauthVersionMax="43" xr10:uidLastSave="{00000000-0000-0000-0000-000000000000}"/>
  <bookViews>
    <workbookView xWindow="0" yWindow="0" windowWidth="28800" windowHeight="18000" xr2:uid="{00000000-000D-0000-FFFF-FFFF00000000}"/>
  </bookViews>
  <sheets>
    <sheet name="Фин план14_30" sheetId="45" r:id="rId1"/>
  </sheets>
  <definedNames>
    <definedName name="_xlnm.Print_Area" localSheetId="0">'Фин план14_30'!$A$1:$I$46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9" i="45" l="1"/>
  <c r="H43" i="45"/>
  <c r="H23" i="45"/>
  <c r="I23" i="45"/>
  <c r="I16" i="45"/>
  <c r="I17" i="45"/>
  <c r="I29" i="45" l="1"/>
  <c r="I30" i="45" s="1"/>
  <c r="A31" i="45"/>
  <c r="A32" i="45" s="1"/>
  <c r="A33" i="45" s="1"/>
  <c r="A34" i="45" s="1"/>
  <c r="A35" i="45" s="1"/>
  <c r="A36" i="45" s="1"/>
  <c r="A37" i="45" s="1"/>
  <c r="A38" i="45" s="1"/>
  <c r="A39" i="45" s="1"/>
  <c r="A40" i="45" s="1"/>
  <c r="A41" i="45" s="1"/>
  <c r="A42" i="45" s="1"/>
  <c r="A43" i="45" s="1"/>
  <c r="I33" i="45"/>
  <c r="H13" i="45" l="1"/>
  <c r="I13" i="45" s="1"/>
  <c r="L43" i="45"/>
  <c r="J25" i="45"/>
  <c r="K25" i="45" s="1"/>
  <c r="J27" i="45"/>
  <c r="J23" i="45"/>
  <c r="K23" i="45" s="1"/>
  <c r="J22" i="45"/>
  <c r="K22" i="45" s="1"/>
  <c r="K44" i="45" s="1"/>
  <c r="C48" i="45"/>
  <c r="F12" i="45"/>
  <c r="J11" i="45" s="1"/>
  <c r="K13" i="45" s="1"/>
  <c r="H14" i="45"/>
  <c r="I22" i="45"/>
  <c r="A23" i="45"/>
  <c r="A24" i="45" s="1"/>
  <c r="A25" i="45" s="1"/>
  <c r="A26" i="45" s="1"/>
  <c r="A27" i="45" s="1"/>
  <c r="A28" i="45" s="1"/>
  <c r="A29" i="45" s="1"/>
  <c r="I24" i="45"/>
  <c r="I25" i="45"/>
  <c r="I26" i="45"/>
  <c r="I27" i="45"/>
  <c r="K27" i="45"/>
  <c r="I28" i="45"/>
  <c r="I31" i="45"/>
  <c r="L31" i="45" s="1"/>
  <c r="I32" i="45"/>
  <c r="L32" i="45" s="1"/>
  <c r="L33" i="45"/>
  <c r="I34" i="45"/>
  <c r="I35" i="45"/>
  <c r="L35" i="45" s="1"/>
  <c r="I36" i="45"/>
  <c r="L36" i="45" s="1"/>
  <c r="I37" i="45"/>
  <c r="L37" i="45" s="1"/>
  <c r="I38" i="45"/>
  <c r="L38" i="45" s="1"/>
  <c r="L39" i="45"/>
  <c r="I40" i="45"/>
  <c r="L40" i="45" s="1"/>
  <c r="I41" i="45"/>
  <c r="L41" i="45" s="1"/>
  <c r="I42" i="45"/>
  <c r="L42" i="45" s="1"/>
  <c r="J26" i="45"/>
  <c r="K26" i="45" s="1"/>
  <c r="J24" i="45"/>
  <c r="K24" i="45" s="1"/>
  <c r="J28" i="45"/>
  <c r="K28" i="45" s="1"/>
  <c r="J30" i="45"/>
  <c r="K30" i="45" s="1"/>
  <c r="L27" i="45" l="1"/>
  <c r="L34" i="45"/>
  <c r="I44" i="45"/>
  <c r="H12" i="45"/>
  <c r="H15" i="45" s="1"/>
  <c r="L28" i="45"/>
  <c r="L23" i="45"/>
  <c r="L26" i="45"/>
  <c r="H30" i="45"/>
  <c r="H44" i="45" s="1"/>
  <c r="L25" i="45"/>
  <c r="J29" i="45"/>
  <c r="K29" i="45" s="1"/>
  <c r="L29" i="45" s="1"/>
  <c r="L22" i="45"/>
  <c r="L24" i="45"/>
  <c r="I14" i="45"/>
  <c r="K12" i="45"/>
  <c r="L14" i="45" l="1"/>
  <c r="H19" i="45"/>
  <c r="J19" i="45" s="1"/>
  <c r="I15" i="45"/>
  <c r="I19" i="45" s="1"/>
  <c r="I46" i="45" s="1"/>
  <c r="L13" i="45"/>
  <c r="I12" i="45"/>
  <c r="L12" i="45"/>
  <c r="L30" i="45"/>
  <c r="L44" i="45" s="1"/>
  <c r="J44" i="45"/>
  <c r="H46" i="45" l="1"/>
  <c r="J46" i="45"/>
  <c r="K45" i="45"/>
  <c r="K46" i="45"/>
  <c r="L46" i="45" s="1"/>
</calcChain>
</file>

<file path=xl/sharedStrings.xml><?xml version="1.0" encoding="utf-8"?>
<sst xmlns="http://schemas.openxmlformats.org/spreadsheetml/2006/main" count="58" uniqueCount="52">
  <si>
    <t>Председатель правления</t>
  </si>
  <si>
    <t>ТСЖ "Петровский парк"</t>
  </si>
  <si>
    <t>Обслуживание лифтов</t>
  </si>
  <si>
    <t>Обслуживание ламп-сигналов</t>
  </si>
  <si>
    <t>Вывоз мусора</t>
  </si>
  <si>
    <t>Услуги банка</t>
  </si>
  <si>
    <t>Жилые помещения</t>
  </si>
  <si>
    <t>Офисы</t>
  </si>
  <si>
    <t>Гараж</t>
  </si>
  <si>
    <t>Доходов всего:</t>
  </si>
  <si>
    <t>руб</t>
  </si>
  <si>
    <t>х</t>
  </si>
  <si>
    <t xml:space="preserve">Заработная плата </t>
  </si>
  <si>
    <t>ставка</t>
  </si>
  <si>
    <t>площадь, кв.м</t>
  </si>
  <si>
    <t>Расходы:</t>
  </si>
  <si>
    <t>Всего членских взносов:</t>
  </si>
  <si>
    <t>Доходы:</t>
  </si>
  <si>
    <t xml:space="preserve">Расходов всего: </t>
  </si>
  <si>
    <t xml:space="preserve">доходы в месяц </t>
  </si>
  <si>
    <t>доходы в год</t>
  </si>
  <si>
    <t xml:space="preserve">расходы в месяц </t>
  </si>
  <si>
    <t>расходы в год</t>
  </si>
  <si>
    <t>Услуги связи</t>
  </si>
  <si>
    <t>% по доходам</t>
  </si>
  <si>
    <t>Начисление на з/плату 20,2%</t>
  </si>
  <si>
    <t>Услуги охранного предприятия (ЧОП)</t>
  </si>
  <si>
    <t>Расходные материалы и хозяйственные расходы</t>
  </si>
  <si>
    <t>"Утверждено"</t>
  </si>
  <si>
    <t xml:space="preserve">решением Общего собрания членов </t>
  </si>
  <si>
    <t>Непредвиденные расходы</t>
  </si>
  <si>
    <t>Обучение персонала</t>
  </si>
  <si>
    <t>Спецодежда для обслуживающего персонала</t>
  </si>
  <si>
    <t xml:space="preserve">Юридические услуги, госпошлины </t>
  </si>
  <si>
    <t>Обслуживание и ремонт видеонаблюдения</t>
  </si>
  <si>
    <t>Обслуживание сайта ТСЖ</t>
  </si>
  <si>
    <t>Страхование лифтов</t>
  </si>
  <si>
    <t>Обслуживание и ремонт систем доступа (калитки, двери, шлаг, ворота)</t>
  </si>
  <si>
    <t>на взносы собственников в мес</t>
  </si>
  <si>
    <t>за счет ком. деятельности в год</t>
  </si>
  <si>
    <t>на взносы собственников в год</t>
  </si>
  <si>
    <t>_________________ А.В.Федченко</t>
  </si>
  <si>
    <t>Техобслуживание систем противопожарной защиты</t>
  </si>
  <si>
    <t>Текущий ремонт общедолевой собственности</t>
  </si>
  <si>
    <t>Дифицит бюджета:</t>
  </si>
  <si>
    <t>Благоустройство (асфальтирование придомовой территории, ремонт фасада)</t>
  </si>
  <si>
    <t>Электроэнергия ОДИ</t>
  </si>
  <si>
    <t>Предполагаемый доход от аренды помещений</t>
  </si>
  <si>
    <t>Предполагаемый доход от сдачи в аренду фасада</t>
  </si>
  <si>
    <t>СМЕТА 2019 г.</t>
  </si>
  <si>
    <t>(Протокол №____от "____"__________2019 г.</t>
  </si>
  <si>
    <t>Управленческие расходы (прог.обеспечение, 1С, лицензии, ГИС)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</si>
</sst>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.0"/>
  </numFmts>
  <fonts count="10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indexed="6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1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/>
    <xf numFmtId="0" fontId="5" fillId="0" borderId="3" xfId="0" applyFont="1" applyBorder="1" applyAlignment="1">
      <alignment horizont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2" fontId="5" fillId="0" borderId="0" xfId="0" applyNumberFormat="1" applyFont="1"/>
    <xf numFmtId="0" fontId="5" fillId="0" borderId="0" xfId="0" applyFont="1" applyBorder="1"/>
    <xf numFmtId="0" fontId="5" fillId="0" borderId="2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/>
    </xf>
    <xf numFmtId="4" fontId="5" fillId="0" borderId="0" xfId="0" applyNumberFormat="1" applyFont="1"/>
    <xf numFmtId="0" fontId="5" fillId="0" borderId="0" xfId="0" applyFont="1" applyAlignment="1">
      <alignment horizontal="left"/>
    </xf>
    <xf numFmtId="2" fontId="5" fillId="0" borderId="0" xfId="0" applyNumberFormat="1" applyFont="1" applyBorder="1"/>
    <xf numFmtId="0" fontId="4" fillId="0" borderId="2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0" fontId="4" fillId="0" borderId="12" xfId="0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/>
    </xf>
    <xf numFmtId="0" fontId="5" fillId="0" borderId="2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 wrapText="1"/>
    </xf>
    <xf numFmtId="0" fontId="5" fillId="0" borderId="14" xfId="0" applyFont="1" applyFill="1" applyBorder="1" applyAlignment="1">
      <alignment horizontal="center"/>
    </xf>
    <xf numFmtId="4" fontId="4" fillId="0" borderId="3" xfId="1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4" fontId="4" fillId="0" borderId="3" xfId="0" applyNumberFormat="1" applyFont="1" applyBorder="1"/>
    <xf numFmtId="4" fontId="5" fillId="0" borderId="1" xfId="0" applyNumberFormat="1" applyFont="1" applyBorder="1"/>
    <xf numFmtId="0" fontId="4" fillId="0" borderId="8" xfId="0" applyFont="1" applyBorder="1" applyAlignment="1">
      <alignment horizontal="center" wrapText="1"/>
    </xf>
    <xf numFmtId="0" fontId="5" fillId="0" borderId="8" xfId="0" applyFont="1" applyBorder="1"/>
    <xf numFmtId="4" fontId="5" fillId="0" borderId="8" xfId="0" applyNumberFormat="1" applyFont="1" applyBorder="1"/>
    <xf numFmtId="4" fontId="4" fillId="0" borderId="0" xfId="0" applyNumberFormat="1" applyFont="1" applyBorder="1"/>
    <xf numFmtId="4" fontId="5" fillId="0" borderId="0" xfId="0" applyNumberFormat="1" applyFont="1" applyBorder="1"/>
    <xf numFmtId="0" fontId="5" fillId="2" borderId="7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2" fontId="4" fillId="3" borderId="13" xfId="0" applyNumberFormat="1" applyFont="1" applyFill="1" applyBorder="1" applyAlignment="1">
      <alignment horizontal="center" vertical="center" wrapText="1"/>
    </xf>
    <xf numFmtId="2" fontId="4" fillId="3" borderId="13" xfId="0" applyNumberFormat="1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left" vertical="center" wrapText="1"/>
    </xf>
    <xf numFmtId="0" fontId="4" fillId="3" borderId="21" xfId="0" applyFont="1" applyFill="1" applyBorder="1" applyAlignment="1">
      <alignment horizontal="left" vertical="center" wrapText="1"/>
    </xf>
    <xf numFmtId="2" fontId="4" fillId="3" borderId="21" xfId="0" applyNumberFormat="1" applyFont="1" applyFill="1" applyBorder="1" applyAlignment="1">
      <alignment horizontal="center" vertical="center" wrapText="1"/>
    </xf>
    <xf numFmtId="2" fontId="4" fillId="3" borderId="22" xfId="0" applyNumberFormat="1" applyFont="1" applyFill="1" applyBorder="1" applyAlignment="1">
      <alignment horizontal="center" vertical="center"/>
    </xf>
    <xf numFmtId="4" fontId="4" fillId="3" borderId="23" xfId="0" applyNumberFormat="1" applyFont="1" applyFill="1" applyBorder="1" applyAlignment="1">
      <alignment horizontal="center" vertical="center" wrapText="1"/>
    </xf>
    <xf numFmtId="4" fontId="4" fillId="3" borderId="24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4" fontId="5" fillId="0" borderId="25" xfId="0" applyNumberFormat="1" applyFont="1" applyFill="1" applyBorder="1" applyAlignment="1">
      <alignment horizontal="center"/>
    </xf>
    <xf numFmtId="4" fontId="4" fillId="5" borderId="6" xfId="0" applyNumberFormat="1" applyFont="1" applyFill="1" applyBorder="1" applyAlignment="1">
      <alignment horizontal="center"/>
    </xf>
    <xf numFmtId="4" fontId="4" fillId="5" borderId="23" xfId="0" applyNumberFormat="1" applyFont="1" applyFill="1" applyBorder="1"/>
    <xf numFmtId="0" fontId="4" fillId="0" borderId="7" xfId="0" applyFont="1" applyBorder="1" applyAlignment="1">
      <alignment horizontal="center" wrapText="1"/>
    </xf>
    <xf numFmtId="4" fontId="4" fillId="0" borderId="26" xfId="0" applyNumberFormat="1" applyFont="1" applyBorder="1"/>
    <xf numFmtId="4" fontId="5" fillId="0" borderId="2" xfId="0" applyNumberFormat="1" applyFont="1" applyBorder="1"/>
    <xf numFmtId="4" fontId="5" fillId="0" borderId="7" xfId="0" applyNumberFormat="1" applyFont="1" applyBorder="1"/>
    <xf numFmtId="165" fontId="4" fillId="0" borderId="3" xfId="1" applyNumberFormat="1" applyFont="1" applyFill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165" fontId="4" fillId="0" borderId="3" xfId="0" applyNumberFormat="1" applyFont="1" applyBorder="1"/>
    <xf numFmtId="165" fontId="4" fillId="0" borderId="7" xfId="0" applyNumberFormat="1" applyFont="1" applyBorder="1"/>
    <xf numFmtId="165" fontId="4" fillId="0" borderId="3" xfId="1" applyNumberFormat="1" applyFont="1" applyBorder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165" fontId="5" fillId="0" borderId="3" xfId="0" applyNumberFormat="1" applyFont="1" applyBorder="1"/>
    <xf numFmtId="165" fontId="4" fillId="0" borderId="8" xfId="0" applyNumberFormat="1" applyFont="1" applyBorder="1" applyAlignment="1">
      <alignment horizontal="center"/>
    </xf>
    <xf numFmtId="165" fontId="4" fillId="0" borderId="8" xfId="1" applyNumberFormat="1" applyFont="1" applyFill="1" applyBorder="1" applyAlignment="1">
      <alignment horizontal="center"/>
    </xf>
    <xf numFmtId="165" fontId="4" fillId="0" borderId="18" xfId="1" applyNumberFormat="1" applyFont="1" applyFill="1" applyBorder="1" applyAlignment="1">
      <alignment horizontal="center"/>
    </xf>
    <xf numFmtId="165" fontId="4" fillId="0" borderId="9" xfId="1" applyNumberFormat="1" applyFont="1" applyFill="1" applyBorder="1" applyAlignment="1">
      <alignment horizontal="center"/>
    </xf>
    <xf numFmtId="165" fontId="4" fillId="0" borderId="10" xfId="1" applyNumberFormat="1" applyFont="1" applyFill="1" applyBorder="1" applyAlignment="1">
      <alignment horizontal="center"/>
    </xf>
    <xf numFmtId="165" fontId="5" fillId="0" borderId="10" xfId="0" applyNumberFormat="1" applyFont="1" applyBorder="1"/>
    <xf numFmtId="165" fontId="4" fillId="0" borderId="17" xfId="0" applyNumberFormat="1" applyFont="1" applyBorder="1"/>
    <xf numFmtId="0" fontId="4" fillId="0" borderId="25" xfId="0" applyFont="1" applyFill="1" applyBorder="1" applyAlignment="1">
      <alignment horizontal="center"/>
    </xf>
    <xf numFmtId="0" fontId="6" fillId="0" borderId="0" xfId="0" applyFont="1" applyBorder="1" applyAlignment="1">
      <alignment wrapText="1"/>
    </xf>
    <xf numFmtId="0" fontId="6" fillId="0" borderId="16" xfId="0" applyFont="1" applyBorder="1" applyAlignment="1">
      <alignment wrapText="1"/>
    </xf>
    <xf numFmtId="0" fontId="6" fillId="0" borderId="6" xfId="0" applyFont="1" applyFill="1" applyBorder="1" applyAlignment="1">
      <alignment horizontal="right" vertical="center" wrapText="1"/>
    </xf>
    <xf numFmtId="0" fontId="6" fillId="0" borderId="6" xfId="0" applyFont="1" applyBorder="1" applyAlignment="1">
      <alignment wrapText="1"/>
    </xf>
    <xf numFmtId="4" fontId="3" fillId="0" borderId="0" xfId="0" applyNumberFormat="1" applyFont="1"/>
    <xf numFmtId="4" fontId="4" fillId="0" borderId="10" xfId="0" applyNumberFormat="1" applyFont="1" applyFill="1" applyBorder="1" applyAlignment="1">
      <alignment horizontal="center" vertical="center" wrapText="1"/>
    </xf>
    <xf numFmtId="165" fontId="4" fillId="4" borderId="23" xfId="1" applyNumberFormat="1" applyFont="1" applyFill="1" applyBorder="1" applyAlignment="1">
      <alignment horizontal="center"/>
    </xf>
    <xf numFmtId="165" fontId="4" fillId="4" borderId="27" xfId="1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indexed="61"/>
  </sheetPr>
  <dimension ref="A1:O108"/>
  <sheetViews>
    <sheetView tabSelected="1" workbookViewId="0">
      <selection activeCell="I49" sqref="I49"/>
    </sheetView>
  </sheetViews>
  <sheetFormatPr baseColWidth="10" defaultColWidth="9.1640625" defaultRowHeight="13"/>
  <cols>
    <col min="1" max="1" width="6.33203125" style="1" customWidth="1"/>
    <col min="2" max="2" width="40.5" style="1" customWidth="1"/>
    <col min="3" max="3" width="14.5" style="1" customWidth="1"/>
    <col min="4" max="4" width="5.1640625" style="1" customWidth="1"/>
    <col min="5" max="5" width="2.33203125" style="1" customWidth="1"/>
    <col min="6" max="6" width="12.6640625" style="1" customWidth="1"/>
    <col min="7" max="7" width="3.83203125" style="1" customWidth="1"/>
    <col min="8" max="8" width="23.1640625" style="2" customWidth="1"/>
    <col min="9" max="9" width="23.83203125" style="2" customWidth="1"/>
    <col min="10" max="11" width="16.33203125" style="1" hidden="1" customWidth="1"/>
    <col min="12" max="12" width="13" style="1" hidden="1" customWidth="1"/>
    <col min="13" max="16384" width="9.1640625" style="1"/>
  </cols>
  <sheetData>
    <row r="1" spans="1:12" ht="15" customHeight="1">
      <c r="A1" s="5"/>
      <c r="B1" s="11"/>
      <c r="C1" s="5"/>
      <c r="D1" s="5"/>
      <c r="E1" s="5"/>
      <c r="F1" s="5"/>
      <c r="G1" s="5"/>
      <c r="H1" s="102" t="s">
        <v>28</v>
      </c>
      <c r="I1" s="102"/>
      <c r="J1" s="13"/>
      <c r="K1" s="13"/>
    </row>
    <row r="2" spans="1:12" ht="15.75" customHeight="1">
      <c r="A2" s="5"/>
      <c r="B2" s="11"/>
      <c r="C2" s="5"/>
      <c r="D2" s="5"/>
      <c r="E2" s="5"/>
      <c r="F2" s="5"/>
      <c r="G2" s="5"/>
      <c r="H2" s="102" t="s">
        <v>29</v>
      </c>
      <c r="I2" s="102"/>
      <c r="J2" s="13"/>
      <c r="K2" s="13"/>
    </row>
    <row r="3" spans="1:12" ht="14.25" customHeight="1">
      <c r="A3" s="5"/>
      <c r="B3" s="11"/>
      <c r="C3" s="5"/>
      <c r="D3" s="5"/>
      <c r="E3" s="5"/>
      <c r="F3" s="5"/>
      <c r="G3" s="5"/>
      <c r="H3" s="102" t="s">
        <v>1</v>
      </c>
      <c r="I3" s="102"/>
      <c r="J3" s="13"/>
      <c r="K3" s="13"/>
    </row>
    <row r="4" spans="1:12" ht="14.25" customHeight="1">
      <c r="A4" s="5"/>
      <c r="B4" s="11"/>
      <c r="C4" s="5"/>
      <c r="D4" s="5"/>
      <c r="E4" s="5"/>
      <c r="F4" s="5"/>
      <c r="G4" s="5"/>
      <c r="H4" s="102" t="s">
        <v>50</v>
      </c>
      <c r="I4" s="102"/>
      <c r="J4" s="13"/>
      <c r="K4" s="13"/>
    </row>
    <row r="5" spans="1:12" ht="14.25" customHeight="1">
      <c r="A5" s="5"/>
      <c r="B5" s="11"/>
      <c r="C5" s="5"/>
      <c r="D5" s="5"/>
      <c r="E5" s="5"/>
      <c r="F5" s="5"/>
      <c r="G5" s="5"/>
      <c r="H5" s="102" t="s">
        <v>0</v>
      </c>
      <c r="I5" s="102"/>
      <c r="J5" s="13"/>
      <c r="K5" s="13"/>
    </row>
    <row r="6" spans="1:12" ht="14.25" customHeight="1">
      <c r="A6" s="5"/>
      <c r="B6" s="11"/>
      <c r="C6" s="5"/>
      <c r="D6" s="5"/>
      <c r="E6" s="5"/>
      <c r="F6" s="5"/>
      <c r="G6" s="5"/>
      <c r="H6" s="102" t="s">
        <v>41</v>
      </c>
      <c r="I6" s="102"/>
      <c r="J6" s="13"/>
      <c r="K6" s="13"/>
    </row>
    <row r="7" spans="1:12" ht="14.25" customHeight="1">
      <c r="A7" s="5"/>
      <c r="B7" s="5"/>
      <c r="C7" s="5"/>
      <c r="D7" s="5"/>
      <c r="E7" s="5"/>
      <c r="F7" s="5"/>
      <c r="G7" s="5"/>
      <c r="H7" s="12"/>
      <c r="I7" s="5"/>
      <c r="J7" s="13"/>
      <c r="K7" s="13"/>
    </row>
    <row r="8" spans="1:12" ht="16">
      <c r="A8" s="103" t="s">
        <v>49</v>
      </c>
      <c r="B8" s="104"/>
      <c r="C8" s="104"/>
      <c r="D8" s="104"/>
      <c r="E8" s="104"/>
      <c r="F8" s="104"/>
      <c r="G8" s="104"/>
      <c r="H8" s="104"/>
      <c r="I8" s="104"/>
      <c r="J8" s="5"/>
      <c r="K8" s="5"/>
    </row>
    <row r="9" spans="1:12" ht="16">
      <c r="A9" s="105" t="s">
        <v>1</v>
      </c>
      <c r="B9" s="106"/>
      <c r="C9" s="106"/>
      <c r="D9" s="106"/>
      <c r="E9" s="106"/>
      <c r="F9" s="106"/>
      <c r="G9" s="106"/>
      <c r="H9" s="106"/>
      <c r="I9" s="106"/>
      <c r="J9" s="5"/>
      <c r="K9" s="5"/>
    </row>
    <row r="10" spans="1:12" ht="16">
      <c r="A10" s="105"/>
      <c r="B10" s="106"/>
      <c r="C10" s="106"/>
      <c r="D10" s="106"/>
      <c r="E10" s="106"/>
      <c r="F10" s="106"/>
      <c r="G10" s="106"/>
      <c r="H10" s="106"/>
      <c r="I10" s="106"/>
      <c r="J10" s="5"/>
      <c r="K10" s="5"/>
    </row>
    <row r="11" spans="1:12" ht="33" customHeight="1" thickBot="1">
      <c r="A11" s="36"/>
      <c r="B11" s="69" t="s">
        <v>17</v>
      </c>
      <c r="C11" s="58" t="s">
        <v>13</v>
      </c>
      <c r="D11" s="58"/>
      <c r="E11" s="58"/>
      <c r="F11" s="58" t="s">
        <v>14</v>
      </c>
      <c r="G11" s="59"/>
      <c r="H11" s="60" t="s">
        <v>19</v>
      </c>
      <c r="I11" s="61" t="s">
        <v>20</v>
      </c>
      <c r="J11" s="16">
        <f>F12+F13</f>
        <v>27952.1</v>
      </c>
      <c r="L11" s="38" t="s">
        <v>24</v>
      </c>
    </row>
    <row r="12" spans="1:12" ht="17.25" customHeight="1">
      <c r="A12" s="3"/>
      <c r="B12" s="14" t="s">
        <v>6</v>
      </c>
      <c r="C12" s="20">
        <v>36</v>
      </c>
      <c r="D12" s="19" t="s">
        <v>10</v>
      </c>
      <c r="E12" s="4" t="s">
        <v>11</v>
      </c>
      <c r="F12" s="21">
        <f>23741.7-312</f>
        <v>23429.7</v>
      </c>
      <c r="G12" s="19"/>
      <c r="H12" s="29">
        <f>C12*F12</f>
        <v>843469.20000000007</v>
      </c>
      <c r="I12" s="29">
        <f>H12*12</f>
        <v>10121630.4</v>
      </c>
      <c r="J12" s="5">
        <v>0.84</v>
      </c>
      <c r="K12" s="17">
        <f>F12/J11</f>
        <v>0.8382089360012307</v>
      </c>
      <c r="L12" s="1">
        <f>H12/H15</f>
        <v>0.6555626541813756</v>
      </c>
    </row>
    <row r="13" spans="1:12" ht="17.25" customHeight="1">
      <c r="A13" s="3"/>
      <c r="B13" s="14" t="s">
        <v>7</v>
      </c>
      <c r="C13" s="20">
        <v>52</v>
      </c>
      <c r="D13" s="19" t="s">
        <v>10</v>
      </c>
      <c r="E13" s="4" t="s">
        <v>11</v>
      </c>
      <c r="F13" s="21">
        <v>4522.3999999999996</v>
      </c>
      <c r="G13" s="19"/>
      <c r="H13" s="22">
        <f>C13*F13</f>
        <v>235164.79999999999</v>
      </c>
      <c r="I13" s="22">
        <f>H13*12</f>
        <v>2821977.5999999996</v>
      </c>
      <c r="J13" s="5">
        <v>0.16</v>
      </c>
      <c r="K13" s="17">
        <f>F13/J11</f>
        <v>0.16179106399876933</v>
      </c>
      <c r="L13" s="1">
        <f>H13/H15</f>
        <v>0.18277521035508154</v>
      </c>
    </row>
    <row r="14" spans="1:12" ht="17.25" customHeight="1">
      <c r="A14" s="3"/>
      <c r="B14" s="14" t="s">
        <v>8</v>
      </c>
      <c r="C14" s="20">
        <v>1300</v>
      </c>
      <c r="D14" s="19" t="s">
        <v>10</v>
      </c>
      <c r="E14" s="4" t="s">
        <v>11</v>
      </c>
      <c r="F14" s="21">
        <v>160</v>
      </c>
      <c r="G14" s="19"/>
      <c r="H14" s="22">
        <f>C14*F14</f>
        <v>208000</v>
      </c>
      <c r="I14" s="22">
        <f>H14*12</f>
        <v>2496000</v>
      </c>
      <c r="J14" s="5"/>
      <c r="L14" s="1">
        <f>H14/H15</f>
        <v>0.16166213546354286</v>
      </c>
    </row>
    <row r="15" spans="1:12" ht="17">
      <c r="A15" s="3"/>
      <c r="B15" s="37" t="s">
        <v>16</v>
      </c>
      <c r="C15" s="20"/>
      <c r="D15" s="4"/>
      <c r="E15" s="4"/>
      <c r="F15" s="4"/>
      <c r="G15" s="4"/>
      <c r="H15" s="68">
        <f>SUM(H12:H14)</f>
        <v>1286634</v>
      </c>
      <c r="I15" s="68">
        <f>H15*12</f>
        <v>15439608</v>
      </c>
      <c r="J15" s="5"/>
    </row>
    <row r="16" spans="1:12" ht="34">
      <c r="A16" s="3"/>
      <c r="B16" s="14" t="s">
        <v>47</v>
      </c>
      <c r="C16" s="20">
        <v>190000</v>
      </c>
      <c r="D16" s="4" t="s">
        <v>10</v>
      </c>
      <c r="E16" s="4"/>
      <c r="F16" s="4"/>
      <c r="G16" s="4"/>
      <c r="H16" s="99">
        <v>190000</v>
      </c>
      <c r="I16" s="99">
        <f>190000*12</f>
        <v>2280000</v>
      </c>
      <c r="J16" s="5"/>
    </row>
    <row r="17" spans="1:15" ht="34">
      <c r="A17" s="3"/>
      <c r="B17" s="14" t="s">
        <v>48</v>
      </c>
      <c r="C17" s="20">
        <v>60000</v>
      </c>
      <c r="D17" s="4"/>
      <c r="E17" s="4"/>
      <c r="F17" s="4"/>
      <c r="G17" s="4"/>
      <c r="H17" s="99">
        <v>60000</v>
      </c>
      <c r="I17" s="99">
        <f>60000*12</f>
        <v>720000</v>
      </c>
      <c r="J17" s="5"/>
    </row>
    <row r="18" spans="1:15" ht="17" thickBot="1">
      <c r="A18" s="3"/>
      <c r="B18" s="37"/>
      <c r="C18" s="20"/>
      <c r="D18" s="4"/>
      <c r="E18" s="4"/>
      <c r="F18" s="4"/>
      <c r="G18" s="4"/>
      <c r="H18" s="99"/>
      <c r="I18" s="99"/>
      <c r="J18" s="5"/>
    </row>
    <row r="19" spans="1:15" ht="18" thickBot="1">
      <c r="A19" s="3"/>
      <c r="B19" s="39" t="s">
        <v>9</v>
      </c>
      <c r="C19" s="21"/>
      <c r="D19" s="4"/>
      <c r="E19" s="4"/>
      <c r="F19" s="4"/>
      <c r="G19" s="4"/>
      <c r="H19" s="66">
        <f>H15+H16+H17</f>
        <v>1536634</v>
      </c>
      <c r="I19" s="67">
        <f>I15+I16+I17</f>
        <v>18439608</v>
      </c>
      <c r="J19" s="16">
        <f>H19*12</f>
        <v>18439608</v>
      </c>
    </row>
    <row r="20" spans="1:15" ht="17" thickBot="1">
      <c r="A20" s="31"/>
      <c r="B20" s="32"/>
      <c r="C20" s="33"/>
      <c r="D20" s="34"/>
      <c r="E20" s="34"/>
      <c r="F20" s="34"/>
      <c r="G20" s="34"/>
      <c r="H20" s="35"/>
      <c r="I20" s="35"/>
      <c r="J20" s="5"/>
    </row>
    <row r="21" spans="1:15" ht="44.25" customHeight="1">
      <c r="A21" s="40"/>
      <c r="B21" s="70" t="s">
        <v>15</v>
      </c>
      <c r="C21" s="62"/>
      <c r="D21" s="62"/>
      <c r="E21" s="62"/>
      <c r="F21" s="62"/>
      <c r="G21" s="63"/>
      <c r="H21" s="64" t="s">
        <v>21</v>
      </c>
      <c r="I21" s="65" t="s">
        <v>22</v>
      </c>
      <c r="J21" s="45" t="s">
        <v>38</v>
      </c>
      <c r="K21" s="42" t="s">
        <v>40</v>
      </c>
      <c r="L21" s="74" t="s">
        <v>39</v>
      </c>
    </row>
    <row r="22" spans="1:15" ht="17">
      <c r="A22" s="30">
        <v>1</v>
      </c>
      <c r="B22" s="50" t="s">
        <v>2</v>
      </c>
      <c r="C22" s="51"/>
      <c r="D22" s="51"/>
      <c r="E22" s="51"/>
      <c r="F22" s="51"/>
      <c r="G22" s="52"/>
      <c r="H22" s="78">
        <v>55000</v>
      </c>
      <c r="I22" s="79">
        <f t="shared" ref="I22:I28" si="0">H22*12</f>
        <v>660000</v>
      </c>
      <c r="J22" s="80" t="e">
        <f>#REF!</f>
        <v>#REF!</v>
      </c>
      <c r="K22" s="81" t="e">
        <f t="shared" ref="K22:K29" si="1">J22*12</f>
        <v>#REF!</v>
      </c>
      <c r="L22" s="82" t="e">
        <f t="shared" ref="L22:L29" si="2">I22-K22</f>
        <v>#REF!</v>
      </c>
    </row>
    <row r="23" spans="1:15" ht="17">
      <c r="A23" s="15">
        <f t="shared" ref="A23:A43" si="3">A22+1</f>
        <v>2</v>
      </c>
      <c r="B23" s="53" t="s">
        <v>3</v>
      </c>
      <c r="C23" s="27"/>
      <c r="D23" s="27"/>
      <c r="E23" s="27"/>
      <c r="F23" s="27"/>
      <c r="G23" s="54"/>
      <c r="H23" s="78">
        <f>(146406.6+7566.6)/12</f>
        <v>12831.1</v>
      </c>
      <c r="I23" s="79">
        <f t="shared" si="0"/>
        <v>153973.20000000001</v>
      </c>
      <c r="J23" s="80" t="e">
        <f>#REF!</f>
        <v>#REF!</v>
      </c>
      <c r="K23" s="81" t="e">
        <f t="shared" si="1"/>
        <v>#REF!</v>
      </c>
      <c r="L23" s="82" t="e">
        <f t="shared" si="2"/>
        <v>#REF!</v>
      </c>
    </row>
    <row r="24" spans="1:15" ht="17">
      <c r="A24" s="15">
        <f t="shared" si="3"/>
        <v>3</v>
      </c>
      <c r="B24" s="55" t="s">
        <v>26</v>
      </c>
      <c r="C24" s="7"/>
      <c r="D24" s="7"/>
      <c r="E24" s="7"/>
      <c r="F24" s="7"/>
      <c r="G24" s="56"/>
      <c r="H24" s="83">
        <v>360000</v>
      </c>
      <c r="I24" s="79">
        <f>H24*12</f>
        <v>4320000</v>
      </c>
      <c r="J24" s="80" t="e">
        <f>#REF!+#REF!+#REF!</f>
        <v>#REF!</v>
      </c>
      <c r="K24" s="81" t="e">
        <f t="shared" si="1"/>
        <v>#REF!</v>
      </c>
      <c r="L24" s="82" t="e">
        <f t="shared" si="2"/>
        <v>#REF!</v>
      </c>
    </row>
    <row r="25" spans="1:15" ht="17">
      <c r="A25" s="15">
        <f t="shared" si="3"/>
        <v>4</v>
      </c>
      <c r="B25" s="23" t="s">
        <v>4</v>
      </c>
      <c r="C25" s="10"/>
      <c r="D25" s="10"/>
      <c r="E25" s="10"/>
      <c r="F25" s="10"/>
      <c r="G25" s="24"/>
      <c r="H25" s="78">
        <v>75000</v>
      </c>
      <c r="I25" s="79">
        <f t="shared" si="0"/>
        <v>900000</v>
      </c>
      <c r="J25" s="80" t="e">
        <f>#REF!+#REF!</f>
        <v>#REF!</v>
      </c>
      <c r="K25" s="81" t="e">
        <f t="shared" si="1"/>
        <v>#REF!</v>
      </c>
      <c r="L25" s="82" t="e">
        <f t="shared" si="2"/>
        <v>#REF!</v>
      </c>
    </row>
    <row r="26" spans="1:15" ht="16">
      <c r="A26" s="15">
        <f t="shared" si="3"/>
        <v>5</v>
      </c>
      <c r="B26" s="107" t="s">
        <v>46</v>
      </c>
      <c r="C26" s="108"/>
      <c r="D26" s="108"/>
      <c r="E26" s="108"/>
      <c r="F26" s="108"/>
      <c r="G26" s="109"/>
      <c r="H26" s="78">
        <v>60000</v>
      </c>
      <c r="I26" s="79">
        <f t="shared" si="0"/>
        <v>720000</v>
      </c>
      <c r="J26" s="80" t="e">
        <f>#REF!</f>
        <v>#REF!</v>
      </c>
      <c r="K26" s="81" t="e">
        <f t="shared" si="1"/>
        <v>#REF!</v>
      </c>
      <c r="L26" s="82" t="e">
        <f t="shared" si="2"/>
        <v>#REF!</v>
      </c>
    </row>
    <row r="27" spans="1:15" ht="16.5" customHeight="1">
      <c r="A27" s="15">
        <f t="shared" si="3"/>
        <v>6</v>
      </c>
      <c r="B27" s="107" t="s">
        <v>42</v>
      </c>
      <c r="C27" s="108"/>
      <c r="D27" s="8"/>
      <c r="E27" s="8"/>
      <c r="F27" s="8"/>
      <c r="G27" s="57"/>
      <c r="H27" s="78">
        <v>35000</v>
      </c>
      <c r="I27" s="79">
        <f t="shared" si="0"/>
        <v>420000</v>
      </c>
      <c r="J27" s="84" t="e">
        <f>#REF!</f>
        <v>#REF!</v>
      </c>
      <c r="K27" s="81" t="e">
        <f t="shared" si="1"/>
        <v>#REF!</v>
      </c>
      <c r="L27" s="82" t="e">
        <f t="shared" si="2"/>
        <v>#REF!</v>
      </c>
      <c r="O27" s="98"/>
    </row>
    <row r="28" spans="1:15" ht="15.75" customHeight="1">
      <c r="A28" s="15">
        <f t="shared" si="3"/>
        <v>7</v>
      </c>
      <c r="B28" s="107" t="s">
        <v>34</v>
      </c>
      <c r="C28" s="108"/>
      <c r="D28" s="108"/>
      <c r="E28" s="108"/>
      <c r="F28" s="108"/>
      <c r="G28" s="109"/>
      <c r="H28" s="78">
        <v>25000</v>
      </c>
      <c r="I28" s="79">
        <f t="shared" si="0"/>
        <v>300000</v>
      </c>
      <c r="J28" s="80" t="e">
        <f>#REF!</f>
        <v>#REF!</v>
      </c>
      <c r="K28" s="85" t="e">
        <f t="shared" si="1"/>
        <v>#REF!</v>
      </c>
      <c r="L28" s="82" t="e">
        <f t="shared" si="2"/>
        <v>#REF!</v>
      </c>
    </row>
    <row r="29" spans="1:15" ht="17.25" customHeight="1">
      <c r="A29" s="15">
        <f t="shared" si="3"/>
        <v>8</v>
      </c>
      <c r="B29" s="14" t="s">
        <v>12</v>
      </c>
      <c r="C29" s="8"/>
      <c r="D29" s="8"/>
      <c r="E29" s="8"/>
      <c r="F29" s="8"/>
      <c r="G29" s="57"/>
      <c r="H29" s="83">
        <v>515000</v>
      </c>
      <c r="I29" s="79">
        <f>H29*12+480655</f>
        <v>6660655</v>
      </c>
      <c r="J29" s="86" t="e">
        <f>#REF!+#REF!+#REF!+#REF!+#REF!+#REF!+#REF!+#REF!+#REF!+#REF!</f>
        <v>#REF!</v>
      </c>
      <c r="K29" s="81" t="e">
        <f t="shared" si="1"/>
        <v>#REF!</v>
      </c>
      <c r="L29" s="82" t="e">
        <f t="shared" si="2"/>
        <v>#REF!</v>
      </c>
      <c r="O29" s="98"/>
    </row>
    <row r="30" spans="1:15" ht="17">
      <c r="A30" s="6">
        <v>9</v>
      </c>
      <c r="B30" s="14" t="s">
        <v>25</v>
      </c>
      <c r="C30" s="8"/>
      <c r="D30" s="8"/>
      <c r="E30" s="8"/>
      <c r="F30" s="8"/>
      <c r="G30" s="57"/>
      <c r="H30" s="83">
        <f>H29*20.2%</f>
        <v>104029.99999999999</v>
      </c>
      <c r="I30" s="83">
        <f>I29*20.2%</f>
        <v>1345452.3099999998</v>
      </c>
      <c r="J30" s="86" t="e">
        <f>#REF!+#REF!+#REF!</f>
        <v>#REF!</v>
      </c>
      <c r="K30" s="81" t="e">
        <f>J30*12</f>
        <v>#REF!</v>
      </c>
      <c r="L30" s="82" t="e">
        <f>I30-K30</f>
        <v>#REF!</v>
      </c>
    </row>
    <row r="31" spans="1:15" ht="17.25" customHeight="1">
      <c r="A31" s="15">
        <f t="shared" si="3"/>
        <v>10</v>
      </c>
      <c r="B31" s="107" t="s">
        <v>27</v>
      </c>
      <c r="C31" s="108"/>
      <c r="D31" s="8"/>
      <c r="E31" s="8"/>
      <c r="F31" s="8"/>
      <c r="G31" s="57"/>
      <c r="H31" s="78">
        <v>28000</v>
      </c>
      <c r="I31" s="79">
        <f t="shared" ref="I31:I42" si="4">H31*12</f>
        <v>336000</v>
      </c>
      <c r="J31" s="80">
        <v>0</v>
      </c>
      <c r="K31" s="85"/>
      <c r="L31" s="82">
        <f t="shared" ref="L31:L43" si="5">I31-K31</f>
        <v>336000</v>
      </c>
    </row>
    <row r="32" spans="1:15" ht="16">
      <c r="A32" s="15">
        <f t="shared" si="3"/>
        <v>11</v>
      </c>
      <c r="B32" s="107" t="s">
        <v>37</v>
      </c>
      <c r="C32" s="108"/>
      <c r="D32" s="108"/>
      <c r="E32" s="108"/>
      <c r="F32" s="108"/>
      <c r="G32" s="109"/>
      <c r="H32" s="78">
        <v>15000</v>
      </c>
      <c r="I32" s="79">
        <f t="shared" si="4"/>
        <v>180000</v>
      </c>
      <c r="J32" s="80">
        <v>0</v>
      </c>
      <c r="K32" s="85"/>
      <c r="L32" s="82">
        <f t="shared" si="5"/>
        <v>180000</v>
      </c>
    </row>
    <row r="33" spans="1:12" ht="15.75" customHeight="1">
      <c r="A33" s="15">
        <f t="shared" si="3"/>
        <v>12</v>
      </c>
      <c r="B33" s="107" t="s">
        <v>32</v>
      </c>
      <c r="C33" s="108"/>
      <c r="D33" s="108"/>
      <c r="E33" s="108"/>
      <c r="F33" s="108"/>
      <c r="G33" s="109"/>
      <c r="H33" s="78">
        <v>3000</v>
      </c>
      <c r="I33" s="79">
        <f t="shared" si="4"/>
        <v>36000</v>
      </c>
      <c r="J33" s="80">
        <v>0</v>
      </c>
      <c r="K33" s="85"/>
      <c r="L33" s="82">
        <f t="shared" si="5"/>
        <v>36000</v>
      </c>
    </row>
    <row r="34" spans="1:12" ht="17.25" customHeight="1">
      <c r="A34" s="15">
        <f t="shared" si="3"/>
        <v>13</v>
      </c>
      <c r="B34" s="107" t="s">
        <v>45</v>
      </c>
      <c r="C34" s="108"/>
      <c r="D34" s="108"/>
      <c r="E34" s="108"/>
      <c r="F34" s="108"/>
      <c r="G34" s="109"/>
      <c r="H34" s="87">
        <v>60000</v>
      </c>
      <c r="I34" s="79">
        <f t="shared" si="4"/>
        <v>720000</v>
      </c>
      <c r="J34" s="80">
        <v>0</v>
      </c>
      <c r="K34" s="85"/>
      <c r="L34" s="82">
        <f t="shared" si="5"/>
        <v>720000</v>
      </c>
    </row>
    <row r="35" spans="1:12" ht="17.25" customHeight="1">
      <c r="A35" s="15">
        <f t="shared" si="3"/>
        <v>14</v>
      </c>
      <c r="B35" s="107" t="s">
        <v>43</v>
      </c>
      <c r="C35" s="108"/>
      <c r="D35" s="108"/>
      <c r="E35" s="108"/>
      <c r="F35" s="108"/>
      <c r="G35" s="109"/>
      <c r="H35" s="88">
        <v>45000</v>
      </c>
      <c r="I35" s="79">
        <f t="shared" si="4"/>
        <v>540000</v>
      </c>
      <c r="J35" s="80">
        <v>0</v>
      </c>
      <c r="K35" s="85"/>
      <c r="L35" s="82">
        <f t="shared" si="5"/>
        <v>540000</v>
      </c>
    </row>
    <row r="36" spans="1:12" ht="17.25" customHeight="1">
      <c r="A36" s="15">
        <f t="shared" si="3"/>
        <v>15</v>
      </c>
      <c r="B36" s="23" t="s">
        <v>36</v>
      </c>
      <c r="C36" s="10"/>
      <c r="D36" s="10"/>
      <c r="E36" s="10"/>
      <c r="F36" s="10"/>
      <c r="G36" s="24"/>
      <c r="H36" s="88">
        <v>1500</v>
      </c>
      <c r="I36" s="79">
        <f t="shared" si="4"/>
        <v>18000</v>
      </c>
      <c r="J36" s="80">
        <v>0</v>
      </c>
      <c r="K36" s="85"/>
      <c r="L36" s="82">
        <f t="shared" si="5"/>
        <v>18000</v>
      </c>
    </row>
    <row r="37" spans="1:12" ht="17">
      <c r="A37" s="15">
        <f t="shared" si="3"/>
        <v>16</v>
      </c>
      <c r="B37" s="23" t="s">
        <v>5</v>
      </c>
      <c r="C37" s="25"/>
      <c r="D37" s="25"/>
      <c r="E37" s="25"/>
      <c r="F37" s="25"/>
      <c r="G37" s="26"/>
      <c r="H37" s="88">
        <v>6000</v>
      </c>
      <c r="I37" s="79">
        <f t="shared" si="4"/>
        <v>72000</v>
      </c>
      <c r="J37" s="80">
        <v>0</v>
      </c>
      <c r="K37" s="85"/>
      <c r="L37" s="82">
        <f t="shared" si="5"/>
        <v>72000</v>
      </c>
    </row>
    <row r="38" spans="1:12" ht="17">
      <c r="A38" s="15">
        <f t="shared" si="3"/>
        <v>17</v>
      </c>
      <c r="B38" s="23" t="s">
        <v>23</v>
      </c>
      <c r="C38" s="25"/>
      <c r="D38" s="25"/>
      <c r="E38" s="25"/>
      <c r="F38" s="25"/>
      <c r="G38" s="26"/>
      <c r="H38" s="87">
        <v>8500</v>
      </c>
      <c r="I38" s="79">
        <f t="shared" si="4"/>
        <v>102000</v>
      </c>
      <c r="J38" s="80">
        <v>0</v>
      </c>
      <c r="K38" s="85"/>
      <c r="L38" s="82">
        <f t="shared" si="5"/>
        <v>102000</v>
      </c>
    </row>
    <row r="39" spans="1:12" ht="18" customHeight="1">
      <c r="A39" s="15">
        <f t="shared" si="3"/>
        <v>18</v>
      </c>
      <c r="B39" s="107" t="s">
        <v>51</v>
      </c>
      <c r="C39" s="108"/>
      <c r="D39" s="108"/>
      <c r="E39" s="108"/>
      <c r="F39" s="108"/>
      <c r="G39" s="109"/>
      <c r="H39" s="87">
        <v>45000</v>
      </c>
      <c r="I39" s="79">
        <f>H39*12-77746.51</f>
        <v>462253.49</v>
      </c>
      <c r="J39" s="80">
        <v>0</v>
      </c>
      <c r="K39" s="85"/>
      <c r="L39" s="82">
        <f t="shared" si="5"/>
        <v>462253.49</v>
      </c>
    </row>
    <row r="40" spans="1:12" ht="16.5" customHeight="1">
      <c r="A40" s="15">
        <f t="shared" si="3"/>
        <v>19</v>
      </c>
      <c r="B40" s="107" t="s">
        <v>33</v>
      </c>
      <c r="C40" s="108"/>
      <c r="D40" s="9"/>
      <c r="E40" s="9"/>
      <c r="F40" s="9"/>
      <c r="G40" s="28"/>
      <c r="H40" s="89">
        <v>25000</v>
      </c>
      <c r="I40" s="83">
        <f t="shared" si="4"/>
        <v>300000</v>
      </c>
      <c r="J40" s="80">
        <v>0</v>
      </c>
      <c r="K40" s="85"/>
      <c r="L40" s="82">
        <f t="shared" si="5"/>
        <v>300000</v>
      </c>
    </row>
    <row r="41" spans="1:12" ht="17">
      <c r="A41" s="15">
        <f t="shared" si="3"/>
        <v>20</v>
      </c>
      <c r="B41" s="23" t="s">
        <v>31</v>
      </c>
      <c r="C41" s="10"/>
      <c r="D41" s="9"/>
      <c r="E41" s="9"/>
      <c r="F41" s="9"/>
      <c r="G41" s="28"/>
      <c r="H41" s="90">
        <v>2500</v>
      </c>
      <c r="I41" s="83">
        <f t="shared" si="4"/>
        <v>30000</v>
      </c>
      <c r="J41" s="80">
        <v>0</v>
      </c>
      <c r="K41" s="85"/>
      <c r="L41" s="82">
        <f t="shared" si="5"/>
        <v>30000</v>
      </c>
    </row>
    <row r="42" spans="1:12" ht="17">
      <c r="A42" s="15">
        <f t="shared" si="3"/>
        <v>21</v>
      </c>
      <c r="B42" s="9" t="s">
        <v>35</v>
      </c>
      <c r="C42" s="9"/>
      <c r="D42" s="9"/>
      <c r="E42" s="9"/>
      <c r="F42" s="9"/>
      <c r="G42" s="9"/>
      <c r="H42" s="90">
        <v>8000</v>
      </c>
      <c r="I42" s="83">
        <f t="shared" si="4"/>
        <v>96000</v>
      </c>
      <c r="J42" s="80">
        <v>0</v>
      </c>
      <c r="K42" s="85"/>
      <c r="L42" s="82">
        <f t="shared" si="5"/>
        <v>96000</v>
      </c>
    </row>
    <row r="43" spans="1:12" ht="18" thickBot="1">
      <c r="A43" s="15">
        <f t="shared" si="3"/>
        <v>22</v>
      </c>
      <c r="B43" s="9" t="s">
        <v>30</v>
      </c>
      <c r="C43" s="9"/>
      <c r="D43" s="9"/>
      <c r="E43" s="9"/>
      <c r="F43" s="9"/>
      <c r="G43" s="9"/>
      <c r="H43" s="90">
        <f>468.44+22000+13799.45+11005.01</f>
        <v>47272.9</v>
      </c>
      <c r="I43" s="83">
        <v>67274</v>
      </c>
      <c r="J43" s="80">
        <v>0</v>
      </c>
      <c r="K43" s="91"/>
      <c r="L43" s="92">
        <f t="shared" si="5"/>
        <v>67274</v>
      </c>
    </row>
    <row r="44" spans="1:12" ht="18" thickBot="1">
      <c r="A44" s="15"/>
      <c r="B44" s="96" t="s">
        <v>18</v>
      </c>
      <c r="C44" s="97"/>
      <c r="D44" s="97"/>
      <c r="E44" s="97"/>
      <c r="F44" s="97"/>
      <c r="G44" s="97"/>
      <c r="H44" s="101">
        <f>SUM(H22:H43)</f>
        <v>1536634</v>
      </c>
      <c r="I44" s="100">
        <f>SUM(I22:I43)</f>
        <v>18439607.999999996</v>
      </c>
      <c r="J44" s="72" t="e">
        <f>J22+J23+J24+J25+J26+J27+J28+J29+J30+#REF!+#REF!+J31+J32+J33+J34+J35+J36+J37+J38+J39+J40+J41+J42+J43</f>
        <v>#REF!</v>
      </c>
      <c r="K44" s="73" t="e">
        <f>SUM(K22:K43)</f>
        <v>#REF!</v>
      </c>
      <c r="L44" s="75" t="e">
        <f>L22+L23+L24+L25+L26+L27+L28+L29+L30+#REF!+#REF!+L31+L32+L33+L34+L35+L36+L37+L38+L39+L40+L41+L42+L43</f>
        <v>#REF!</v>
      </c>
    </row>
    <row r="45" spans="1:12" ht="16" hidden="1">
      <c r="A45" s="93"/>
      <c r="B45" s="94"/>
      <c r="C45" s="94"/>
      <c r="D45" s="94"/>
      <c r="E45" s="94"/>
      <c r="F45" s="94"/>
      <c r="G45" s="95"/>
      <c r="H45" s="71"/>
      <c r="I45" s="71"/>
      <c r="J45" s="46"/>
      <c r="K45" s="44" t="e">
        <f>J44*12</f>
        <v>#REF!</v>
      </c>
      <c r="L45" s="76"/>
    </row>
    <row r="46" spans="1:12" ht="16" hidden="1">
      <c r="A46" s="110" t="s">
        <v>44</v>
      </c>
      <c r="B46" s="110"/>
      <c r="C46" s="110"/>
      <c r="D46" s="110"/>
      <c r="E46" s="110"/>
      <c r="F46" s="110"/>
      <c r="G46" s="110"/>
      <c r="H46" s="41">
        <f>H19-H44</f>
        <v>0</v>
      </c>
      <c r="I46" s="78">
        <f>I19-I44</f>
        <v>0</v>
      </c>
      <c r="J46" s="47" t="e">
        <f>H44-J44</f>
        <v>#REF!</v>
      </c>
      <c r="K46" s="43" t="e">
        <f>I44-K44</f>
        <v>#REF!</v>
      </c>
      <c r="L46" s="77" t="e">
        <f>L44-K46</f>
        <v>#REF!</v>
      </c>
    </row>
    <row r="47" spans="1:12" ht="16">
      <c r="A47" s="13"/>
      <c r="B47" s="13"/>
      <c r="C47" s="49"/>
      <c r="D47" s="13"/>
      <c r="E47" s="13"/>
      <c r="F47" s="49"/>
      <c r="G47" s="13"/>
      <c r="H47" s="49"/>
      <c r="I47" s="12"/>
    </row>
    <row r="48" spans="1:12" ht="16" hidden="1">
      <c r="A48" s="13"/>
      <c r="B48" s="13"/>
      <c r="C48" s="48">
        <f>SUM(C47:C47)</f>
        <v>0</v>
      </c>
      <c r="D48" s="13"/>
      <c r="E48" s="13"/>
      <c r="F48" s="49"/>
      <c r="G48" s="13"/>
      <c r="H48" s="49"/>
      <c r="I48" s="12"/>
    </row>
    <row r="49" spans="1:9" ht="16">
      <c r="A49" s="13"/>
      <c r="B49" s="13"/>
      <c r="C49" s="13"/>
      <c r="D49" s="13"/>
      <c r="E49" s="13"/>
      <c r="F49" s="49"/>
      <c r="G49" s="13"/>
      <c r="H49" s="49"/>
      <c r="I49" s="12"/>
    </row>
    <row r="50" spans="1:9" ht="16">
      <c r="A50" s="13"/>
      <c r="B50" s="13"/>
      <c r="C50" s="13"/>
      <c r="D50" s="13"/>
      <c r="E50" s="13"/>
      <c r="F50" s="49"/>
      <c r="G50" s="13"/>
      <c r="H50" s="49"/>
      <c r="I50" s="12"/>
    </row>
    <row r="51" spans="1:9" ht="16">
      <c r="A51" s="13"/>
      <c r="B51" s="13"/>
      <c r="C51" s="13"/>
      <c r="D51" s="13"/>
      <c r="E51" s="13"/>
      <c r="F51" s="49"/>
      <c r="G51" s="13"/>
      <c r="H51" s="49"/>
      <c r="I51" s="12"/>
    </row>
    <row r="52" spans="1:9" ht="16">
      <c r="A52" s="13"/>
      <c r="B52" s="13"/>
      <c r="C52" s="13"/>
      <c r="D52" s="13"/>
      <c r="E52" s="13"/>
      <c r="F52" s="49"/>
      <c r="G52" s="13"/>
      <c r="H52" s="49"/>
      <c r="I52" s="12"/>
    </row>
    <row r="53" spans="1:9" ht="16">
      <c r="A53" s="13"/>
      <c r="B53" s="13"/>
      <c r="C53" s="13"/>
      <c r="D53" s="13"/>
      <c r="E53" s="13"/>
      <c r="F53" s="49"/>
      <c r="G53" s="13"/>
      <c r="H53" s="49"/>
      <c r="I53" s="12"/>
    </row>
    <row r="54" spans="1:9" ht="16">
      <c r="A54" s="13"/>
      <c r="B54" s="13"/>
      <c r="C54" s="13"/>
      <c r="D54" s="13"/>
      <c r="E54" s="13"/>
      <c r="F54" s="49"/>
      <c r="G54" s="13"/>
      <c r="H54" s="49"/>
      <c r="I54" s="12"/>
    </row>
    <row r="55" spans="1:9" ht="16">
      <c r="A55" s="13"/>
      <c r="B55" s="13"/>
      <c r="C55" s="13"/>
      <c r="D55" s="13"/>
      <c r="E55" s="13"/>
      <c r="F55" s="49"/>
      <c r="G55" s="13"/>
      <c r="H55" s="49"/>
      <c r="I55" s="12"/>
    </row>
    <row r="56" spans="1:9" ht="16">
      <c r="A56" s="13"/>
      <c r="B56" s="13"/>
      <c r="C56" s="13"/>
      <c r="D56" s="13"/>
      <c r="E56" s="13"/>
      <c r="F56" s="49"/>
      <c r="G56" s="13"/>
      <c r="H56" s="49"/>
      <c r="I56" s="12"/>
    </row>
    <row r="57" spans="1:9" ht="16">
      <c r="A57" s="13"/>
      <c r="B57" s="13"/>
      <c r="C57" s="13"/>
      <c r="D57" s="13"/>
      <c r="E57" s="13"/>
      <c r="F57" s="49"/>
      <c r="G57" s="13"/>
      <c r="H57" s="49"/>
      <c r="I57" s="12"/>
    </row>
    <row r="58" spans="1:9" ht="16">
      <c r="A58" s="13"/>
      <c r="B58" s="13"/>
      <c r="C58" s="13"/>
      <c r="D58" s="13"/>
      <c r="E58" s="13"/>
      <c r="F58" s="49"/>
      <c r="G58" s="13"/>
      <c r="H58" s="49"/>
      <c r="I58" s="12"/>
    </row>
    <row r="59" spans="1:9" ht="16">
      <c r="A59" s="13"/>
      <c r="B59" s="13"/>
      <c r="C59" s="13"/>
      <c r="D59" s="13"/>
      <c r="E59" s="13"/>
      <c r="F59" s="49"/>
      <c r="G59" s="13"/>
      <c r="H59" s="49"/>
      <c r="I59" s="12"/>
    </row>
    <row r="60" spans="1:9" ht="16">
      <c r="A60" s="13"/>
      <c r="B60" s="13"/>
      <c r="C60" s="13"/>
      <c r="D60" s="13"/>
      <c r="E60" s="13"/>
      <c r="F60" s="49"/>
      <c r="G60" s="13"/>
      <c r="H60" s="49"/>
      <c r="I60" s="12"/>
    </row>
    <row r="61" spans="1:9" ht="16">
      <c r="A61" s="13"/>
      <c r="B61" s="13"/>
      <c r="C61" s="13"/>
      <c r="D61" s="13"/>
      <c r="E61" s="13"/>
      <c r="F61" s="13"/>
      <c r="G61" s="13"/>
      <c r="H61" s="49"/>
      <c r="I61" s="12"/>
    </row>
    <row r="62" spans="1:9" ht="16">
      <c r="A62" s="13"/>
      <c r="B62" s="13"/>
      <c r="C62" s="13"/>
      <c r="D62" s="13"/>
      <c r="E62" s="13"/>
      <c r="F62" s="13"/>
      <c r="G62" s="13"/>
      <c r="H62" s="18"/>
      <c r="I62" s="12"/>
    </row>
    <row r="63" spans="1:9" ht="16">
      <c r="A63" s="13"/>
      <c r="B63" s="13"/>
      <c r="C63" s="13"/>
      <c r="D63" s="13"/>
      <c r="E63" s="13"/>
      <c r="F63" s="13"/>
      <c r="G63" s="13"/>
      <c r="H63" s="18"/>
      <c r="I63" s="12"/>
    </row>
    <row r="64" spans="1:9" ht="16">
      <c r="A64" s="13"/>
      <c r="B64" s="13"/>
      <c r="C64" s="13"/>
      <c r="D64" s="13"/>
      <c r="E64" s="13"/>
      <c r="F64" s="13"/>
      <c r="G64" s="13"/>
      <c r="H64" s="18"/>
      <c r="I64" s="12"/>
    </row>
    <row r="65" spans="1:9" ht="16">
      <c r="A65" s="13"/>
      <c r="B65" s="13"/>
      <c r="C65" s="13"/>
      <c r="D65" s="13"/>
      <c r="E65" s="13"/>
      <c r="F65" s="13"/>
      <c r="G65" s="13"/>
      <c r="H65" s="18"/>
      <c r="I65" s="12"/>
    </row>
    <row r="66" spans="1:9" ht="16">
      <c r="A66" s="5"/>
      <c r="B66" s="5"/>
      <c r="C66" s="5"/>
      <c r="D66" s="5"/>
      <c r="E66" s="5"/>
      <c r="F66" s="5"/>
      <c r="G66" s="5"/>
      <c r="H66" s="12"/>
      <c r="I66" s="12"/>
    </row>
    <row r="67" spans="1:9" ht="16">
      <c r="A67" s="5"/>
      <c r="B67" s="5"/>
      <c r="C67" s="5"/>
      <c r="D67" s="5"/>
      <c r="E67" s="5"/>
      <c r="F67" s="5"/>
      <c r="G67" s="5"/>
      <c r="H67" s="12"/>
      <c r="I67" s="12"/>
    </row>
    <row r="68" spans="1:9" ht="16">
      <c r="A68" s="5"/>
      <c r="B68" s="5"/>
      <c r="C68" s="5"/>
      <c r="D68" s="5"/>
      <c r="E68" s="5"/>
      <c r="F68" s="5"/>
      <c r="G68" s="5"/>
      <c r="H68" s="12"/>
      <c r="I68" s="12"/>
    </row>
    <row r="69" spans="1:9" ht="16">
      <c r="A69" s="5"/>
      <c r="B69" s="5"/>
      <c r="C69" s="5"/>
      <c r="D69" s="5"/>
      <c r="E69" s="5"/>
      <c r="F69" s="5"/>
      <c r="G69" s="5"/>
      <c r="H69" s="12"/>
      <c r="I69" s="12"/>
    </row>
    <row r="70" spans="1:9" ht="16">
      <c r="A70" s="5"/>
      <c r="B70" s="5"/>
      <c r="C70" s="5"/>
      <c r="D70" s="5"/>
      <c r="E70" s="5"/>
      <c r="F70" s="5"/>
      <c r="G70" s="5"/>
      <c r="H70" s="12"/>
      <c r="I70" s="12"/>
    </row>
    <row r="71" spans="1:9" ht="16">
      <c r="A71" s="5"/>
      <c r="B71" s="5"/>
      <c r="C71" s="5"/>
      <c r="D71" s="5"/>
      <c r="E71" s="5"/>
      <c r="F71" s="5"/>
      <c r="G71" s="5"/>
      <c r="H71" s="12"/>
      <c r="I71" s="12"/>
    </row>
    <row r="72" spans="1:9" ht="16">
      <c r="A72" s="5"/>
      <c r="B72" s="5"/>
      <c r="C72" s="5"/>
      <c r="D72" s="5"/>
      <c r="E72" s="5"/>
      <c r="F72" s="5"/>
      <c r="G72" s="5"/>
      <c r="H72" s="12"/>
      <c r="I72" s="12"/>
    </row>
    <row r="73" spans="1:9" ht="16">
      <c r="A73" s="5"/>
      <c r="B73" s="5"/>
      <c r="C73" s="5"/>
      <c r="D73" s="5"/>
      <c r="E73" s="5"/>
      <c r="F73" s="5"/>
      <c r="G73" s="5"/>
      <c r="H73" s="12"/>
      <c r="I73" s="12"/>
    </row>
    <row r="74" spans="1:9" ht="16">
      <c r="A74" s="5"/>
      <c r="B74" s="5"/>
      <c r="C74" s="5"/>
      <c r="D74" s="5"/>
      <c r="E74" s="5"/>
      <c r="F74" s="5"/>
      <c r="G74" s="5"/>
      <c r="H74" s="12"/>
      <c r="I74" s="12"/>
    </row>
    <row r="75" spans="1:9" ht="16">
      <c r="A75" s="5"/>
      <c r="B75" s="5"/>
      <c r="C75" s="5"/>
      <c r="D75" s="5"/>
      <c r="E75" s="5"/>
      <c r="F75" s="5"/>
      <c r="G75" s="5"/>
      <c r="H75" s="12"/>
      <c r="I75" s="12"/>
    </row>
    <row r="76" spans="1:9" ht="16">
      <c r="A76" s="5"/>
      <c r="B76" s="5"/>
      <c r="C76" s="5"/>
      <c r="D76" s="5"/>
      <c r="E76" s="5"/>
      <c r="F76" s="5"/>
      <c r="G76" s="5"/>
      <c r="H76" s="12"/>
      <c r="I76" s="12"/>
    </row>
    <row r="77" spans="1:9" ht="16">
      <c r="A77" s="5"/>
      <c r="B77" s="5"/>
      <c r="C77" s="5"/>
      <c r="D77" s="5"/>
      <c r="E77" s="5"/>
      <c r="F77" s="5"/>
      <c r="G77" s="5"/>
      <c r="H77" s="12"/>
      <c r="I77" s="12"/>
    </row>
    <row r="78" spans="1:9" ht="16">
      <c r="A78" s="5"/>
      <c r="B78" s="5"/>
      <c r="C78" s="5"/>
      <c r="D78" s="5"/>
      <c r="E78" s="5"/>
      <c r="F78" s="5"/>
      <c r="G78" s="5"/>
      <c r="H78" s="12"/>
      <c r="I78" s="12"/>
    </row>
    <row r="79" spans="1:9" ht="16">
      <c r="A79" s="5"/>
      <c r="B79" s="5"/>
      <c r="C79" s="5"/>
      <c r="D79" s="5"/>
      <c r="E79" s="5"/>
      <c r="F79" s="5"/>
      <c r="G79" s="5"/>
      <c r="H79" s="12"/>
      <c r="I79" s="12"/>
    </row>
    <row r="80" spans="1:9" ht="16">
      <c r="A80" s="5"/>
      <c r="B80" s="5"/>
      <c r="C80" s="5"/>
      <c r="D80" s="5"/>
      <c r="E80" s="5"/>
      <c r="F80" s="5"/>
      <c r="G80" s="5"/>
      <c r="H80" s="12"/>
      <c r="I80" s="12"/>
    </row>
    <row r="81" spans="1:9" ht="16">
      <c r="A81" s="5"/>
      <c r="B81" s="5"/>
      <c r="C81" s="5"/>
      <c r="D81" s="5"/>
      <c r="E81" s="5"/>
      <c r="F81" s="5"/>
      <c r="G81" s="5"/>
      <c r="H81" s="12"/>
      <c r="I81" s="12"/>
    </row>
    <row r="82" spans="1:9" ht="16">
      <c r="A82" s="5"/>
      <c r="B82" s="5"/>
      <c r="C82" s="5"/>
      <c r="D82" s="5"/>
      <c r="E82" s="5"/>
      <c r="F82" s="5"/>
      <c r="G82" s="5"/>
      <c r="H82" s="12"/>
      <c r="I82" s="12"/>
    </row>
    <row r="83" spans="1:9" ht="16">
      <c r="A83" s="5"/>
      <c r="B83" s="5"/>
      <c r="C83" s="5"/>
      <c r="D83" s="5"/>
      <c r="E83" s="5"/>
      <c r="F83" s="5"/>
      <c r="G83" s="5"/>
      <c r="H83" s="12"/>
      <c r="I83" s="12"/>
    </row>
    <row r="84" spans="1:9" ht="16">
      <c r="A84" s="5"/>
      <c r="B84" s="5"/>
      <c r="C84" s="5"/>
      <c r="D84" s="5"/>
      <c r="E84" s="5"/>
      <c r="F84" s="5"/>
      <c r="G84" s="5"/>
      <c r="H84" s="12"/>
      <c r="I84" s="12"/>
    </row>
    <row r="85" spans="1:9" ht="16">
      <c r="A85" s="5"/>
      <c r="B85" s="5"/>
      <c r="C85" s="5"/>
      <c r="D85" s="5"/>
      <c r="E85" s="5"/>
      <c r="F85" s="5"/>
      <c r="G85" s="5"/>
      <c r="H85" s="12"/>
      <c r="I85" s="12"/>
    </row>
    <row r="86" spans="1:9" ht="16">
      <c r="A86" s="5"/>
      <c r="B86" s="5"/>
      <c r="C86" s="5"/>
      <c r="D86" s="5"/>
      <c r="E86" s="5"/>
      <c r="F86" s="5"/>
      <c r="G86" s="5"/>
      <c r="H86" s="12"/>
      <c r="I86" s="12"/>
    </row>
    <row r="87" spans="1:9" ht="16">
      <c r="A87" s="5"/>
      <c r="B87" s="5"/>
      <c r="C87" s="5"/>
      <c r="D87" s="5"/>
      <c r="E87" s="5"/>
      <c r="F87" s="5"/>
      <c r="G87" s="5"/>
      <c r="H87" s="12"/>
      <c r="I87" s="12"/>
    </row>
    <row r="88" spans="1:9" ht="16">
      <c r="A88" s="5"/>
      <c r="B88" s="5"/>
      <c r="C88" s="5"/>
      <c r="D88" s="5"/>
      <c r="E88" s="5"/>
      <c r="F88" s="5"/>
      <c r="G88" s="5"/>
      <c r="H88" s="12"/>
      <c r="I88" s="12"/>
    </row>
    <row r="89" spans="1:9" ht="16">
      <c r="A89" s="5"/>
      <c r="B89" s="5"/>
      <c r="C89" s="5"/>
      <c r="D89" s="5"/>
      <c r="E89" s="5"/>
      <c r="F89" s="5"/>
      <c r="G89" s="5"/>
      <c r="H89" s="12"/>
      <c r="I89" s="12"/>
    </row>
    <row r="90" spans="1:9" ht="16">
      <c r="A90" s="5"/>
      <c r="B90" s="5"/>
      <c r="C90" s="5"/>
      <c r="D90" s="5"/>
      <c r="E90" s="5"/>
      <c r="F90" s="5"/>
      <c r="G90" s="5"/>
      <c r="H90" s="12"/>
      <c r="I90" s="12"/>
    </row>
    <row r="91" spans="1:9" ht="16">
      <c r="A91" s="5"/>
      <c r="B91" s="5"/>
      <c r="C91" s="5"/>
      <c r="D91" s="5"/>
      <c r="E91" s="5"/>
      <c r="F91" s="5"/>
      <c r="G91" s="5"/>
      <c r="H91" s="12"/>
      <c r="I91" s="12"/>
    </row>
    <row r="92" spans="1:9" ht="16">
      <c r="A92" s="5"/>
      <c r="B92" s="5"/>
      <c r="C92" s="5"/>
      <c r="D92" s="5"/>
      <c r="E92" s="5"/>
      <c r="F92" s="5"/>
      <c r="G92" s="5"/>
      <c r="H92" s="12"/>
      <c r="I92" s="12"/>
    </row>
    <row r="93" spans="1:9" ht="16">
      <c r="A93" s="5"/>
      <c r="B93" s="5"/>
      <c r="C93" s="5"/>
      <c r="D93" s="5"/>
      <c r="E93" s="5"/>
      <c r="F93" s="5"/>
      <c r="G93" s="5"/>
      <c r="H93" s="12"/>
      <c r="I93" s="12"/>
    </row>
    <row r="94" spans="1:9" ht="16">
      <c r="A94" s="5"/>
      <c r="B94" s="5"/>
      <c r="C94" s="5"/>
      <c r="D94" s="5"/>
      <c r="E94" s="5"/>
      <c r="F94" s="5"/>
      <c r="G94" s="5"/>
      <c r="H94" s="12"/>
      <c r="I94" s="12"/>
    </row>
    <row r="95" spans="1:9" ht="16">
      <c r="A95" s="5"/>
      <c r="B95" s="5"/>
      <c r="C95" s="5"/>
      <c r="D95" s="5"/>
      <c r="E95" s="5"/>
      <c r="F95" s="5"/>
      <c r="G95" s="5"/>
      <c r="H95" s="12"/>
      <c r="I95" s="12"/>
    </row>
    <row r="96" spans="1:9" ht="16">
      <c r="A96" s="5"/>
      <c r="B96" s="5"/>
      <c r="C96" s="5"/>
      <c r="D96" s="5"/>
      <c r="E96" s="5"/>
      <c r="F96" s="5"/>
      <c r="G96" s="5"/>
      <c r="H96" s="12"/>
      <c r="I96" s="12"/>
    </row>
    <row r="97" spans="1:9" ht="16">
      <c r="A97" s="5"/>
      <c r="B97" s="5"/>
      <c r="C97" s="5"/>
      <c r="D97" s="5"/>
      <c r="E97" s="5"/>
      <c r="F97" s="5"/>
      <c r="G97" s="5"/>
      <c r="H97" s="12"/>
      <c r="I97" s="12"/>
    </row>
    <row r="98" spans="1:9" ht="16">
      <c r="A98" s="5"/>
      <c r="B98" s="5"/>
      <c r="C98" s="5"/>
      <c r="D98" s="5"/>
      <c r="E98" s="5"/>
      <c r="F98" s="5"/>
      <c r="G98" s="5"/>
      <c r="H98" s="12"/>
      <c r="I98" s="12"/>
    </row>
    <row r="99" spans="1:9" ht="16">
      <c r="A99" s="5"/>
      <c r="B99" s="5"/>
      <c r="C99" s="5"/>
      <c r="D99" s="5"/>
      <c r="E99" s="5"/>
      <c r="F99" s="5"/>
      <c r="G99" s="5"/>
      <c r="H99" s="12"/>
      <c r="I99" s="12"/>
    </row>
    <row r="100" spans="1:9" ht="16">
      <c r="A100" s="5"/>
      <c r="B100" s="5"/>
      <c r="C100" s="5"/>
      <c r="D100" s="5"/>
      <c r="E100" s="5"/>
      <c r="F100" s="5"/>
      <c r="G100" s="5"/>
      <c r="H100" s="12"/>
      <c r="I100" s="12"/>
    </row>
    <row r="101" spans="1:9" ht="16">
      <c r="A101" s="5"/>
      <c r="B101" s="5"/>
      <c r="C101" s="5"/>
      <c r="D101" s="5"/>
      <c r="E101" s="5"/>
      <c r="F101" s="5"/>
      <c r="G101" s="5"/>
      <c r="H101" s="12"/>
      <c r="I101" s="12"/>
    </row>
    <row r="102" spans="1:9" ht="16">
      <c r="A102" s="5"/>
      <c r="B102" s="5"/>
      <c r="C102" s="5"/>
      <c r="D102" s="5"/>
      <c r="E102" s="5"/>
      <c r="F102" s="5"/>
      <c r="G102" s="5"/>
      <c r="H102" s="12"/>
      <c r="I102" s="12"/>
    </row>
    <row r="103" spans="1:9" ht="16">
      <c r="A103" s="5"/>
      <c r="B103" s="5"/>
      <c r="C103" s="5"/>
      <c r="D103" s="5"/>
      <c r="E103" s="5"/>
      <c r="F103" s="5"/>
      <c r="G103" s="5"/>
      <c r="H103" s="12"/>
      <c r="I103" s="12"/>
    </row>
    <row r="104" spans="1:9" ht="16">
      <c r="A104" s="5"/>
      <c r="B104" s="5"/>
      <c r="C104" s="5"/>
      <c r="D104" s="5"/>
      <c r="E104" s="5"/>
      <c r="F104" s="5"/>
      <c r="G104" s="5"/>
      <c r="H104" s="12"/>
      <c r="I104" s="12"/>
    </row>
    <row r="105" spans="1:9" ht="16">
      <c r="A105" s="5"/>
      <c r="B105" s="5"/>
      <c r="C105" s="5"/>
      <c r="D105" s="5"/>
      <c r="E105" s="5"/>
      <c r="F105" s="5"/>
      <c r="G105" s="5"/>
      <c r="H105" s="12"/>
      <c r="I105" s="12"/>
    </row>
    <row r="106" spans="1:9" ht="16">
      <c r="A106" s="5"/>
      <c r="B106" s="5"/>
      <c r="C106" s="5"/>
      <c r="D106" s="5"/>
      <c r="E106" s="5"/>
      <c r="F106" s="5"/>
      <c r="G106" s="5"/>
      <c r="H106" s="12"/>
      <c r="I106" s="12"/>
    </row>
    <row r="107" spans="1:9" ht="16">
      <c r="A107" s="5"/>
      <c r="B107" s="5"/>
      <c r="C107" s="5"/>
      <c r="D107" s="5"/>
      <c r="E107" s="5"/>
      <c r="F107" s="5"/>
      <c r="G107" s="5"/>
      <c r="H107" s="12"/>
      <c r="I107" s="12"/>
    </row>
    <row r="108" spans="1:9" ht="16">
      <c r="A108" s="5"/>
      <c r="B108" s="5"/>
      <c r="C108" s="5"/>
      <c r="D108" s="5"/>
      <c r="E108" s="5"/>
      <c r="F108" s="5"/>
      <c r="G108" s="5"/>
      <c r="H108" s="12"/>
      <c r="I108" s="12"/>
    </row>
  </sheetData>
  <mergeCells count="20">
    <mergeCell ref="B35:G35"/>
    <mergeCell ref="B26:G26"/>
    <mergeCell ref="B39:G39"/>
    <mergeCell ref="A46:G46"/>
    <mergeCell ref="B40:C40"/>
    <mergeCell ref="B27:C27"/>
    <mergeCell ref="B34:G34"/>
    <mergeCell ref="B33:G33"/>
    <mergeCell ref="B28:G28"/>
    <mergeCell ref="B32:G32"/>
    <mergeCell ref="A9:I9"/>
    <mergeCell ref="A10:I10"/>
    <mergeCell ref="B31:C31"/>
    <mergeCell ref="H5:I5"/>
    <mergeCell ref="H6:I6"/>
    <mergeCell ref="H1:I1"/>
    <mergeCell ref="H2:I2"/>
    <mergeCell ref="H3:I3"/>
    <mergeCell ref="H4:I4"/>
    <mergeCell ref="A8:I8"/>
  </mergeCells>
  <phoneticPr fontId="2" type="noConversion"/>
  <printOptions horizontalCentered="1"/>
  <pageMargins left="0.55118110236220474" right="0.23622047244094491" top="0.98425196850393704" bottom="0.19685039370078741" header="0.31496062992125984" footer="0.31496062992125984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Фин план14_30</vt:lpstr>
      <vt:lpstr>'Фин план14_30'!Область_печати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Alexey F</cp:lastModifiedBy>
  <cp:lastPrinted>2014-05-27T09:49:40Z</cp:lastPrinted>
  <dcterms:created xsi:type="dcterms:W3CDTF">2009-02-26T12:25:35Z</dcterms:created>
  <dcterms:modified xsi:type="dcterms:W3CDTF">2019-04-22T15:42:59Z</dcterms:modified>
</cp:coreProperties>
</file>